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omlky2\Desktop\"/>
    </mc:Choice>
  </mc:AlternateContent>
  <xr:revisionPtr revIDLastSave="0" documentId="13_ncr:1_{B99DA708-C87F-405B-B158-18C399DA2FAF}" xr6:coauthVersionLast="44" xr6:coauthVersionMax="44" xr10:uidLastSave="{00000000-0000-0000-0000-000000000000}"/>
  <workbookProtection workbookAlgorithmName="SHA-512" workbookHashValue="Z35qjlj7Wd+UNOpE8NWi2N2E6uTQi6EiS+KDsQZ1yYT2NdanxLRUllNiRbmJRdSXDuO0CNnk+cP0HcnlfuCXdw==" workbookSaltValue="bli4nsRfgf21J0rj3pdd5Q==" workbookSpinCount="100000" lockStructure="1"/>
  <bookViews>
    <workbookView xWindow="-110" yWindow="-110" windowWidth="19420" windowHeight="10420" xr2:uid="{5735D233-D58A-4A7A-AEDB-26349A5DF14C}"/>
  </bookViews>
  <sheets>
    <sheet name="Sector Selection" sheetId="5" r:id="rId1"/>
    <sheet name="Services" sheetId="4" r:id="rId2"/>
    <sheet name="Manufacturing" sheetId="6" r:id="rId3"/>
    <sheet name="Construction" sheetId="7" r:id="rId4"/>
    <sheet name="Process" sheetId="8" r:id="rId5"/>
    <sheet name="Marine Shipyard" sheetId="9" r:id="rId6"/>
    <sheet name="Quota" sheetId="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7" l="1"/>
  <c r="D11" i="8"/>
  <c r="D11" i="9"/>
  <c r="D13" i="4"/>
  <c r="E11" i="7" l="1"/>
  <c r="E11" i="8"/>
  <c r="E11" i="9"/>
  <c r="H21" i="9" l="1"/>
  <c r="H23" i="9" s="1"/>
  <c r="I23" i="9"/>
  <c r="I22" i="9"/>
  <c r="G11" i="9"/>
  <c r="E2" i="9"/>
  <c r="H21" i="8"/>
  <c r="H23" i="8" s="1"/>
  <c r="I23" i="8"/>
  <c r="I22" i="8"/>
  <c r="E2" i="8"/>
  <c r="H21" i="7"/>
  <c r="H23" i="7" s="1"/>
  <c r="I23" i="7"/>
  <c r="I22" i="7"/>
  <c r="E2" i="7"/>
  <c r="H23" i="6"/>
  <c r="I26" i="6"/>
  <c r="I25" i="6"/>
  <c r="I24" i="6"/>
  <c r="E13" i="6"/>
  <c r="D13" i="6"/>
  <c r="E2" i="6"/>
  <c r="H26" i="6" l="1"/>
  <c r="H25" i="6"/>
  <c r="H7" i="9"/>
  <c r="G7" i="9"/>
  <c r="I7" i="9" s="1"/>
  <c r="G11" i="7"/>
  <c r="G11" i="8"/>
  <c r="I11" i="9"/>
  <c r="I15" i="9" s="1"/>
  <c r="H11" i="9"/>
  <c r="G13" i="6"/>
  <c r="J26" i="6"/>
  <c r="I26" i="4"/>
  <c r="I25" i="4"/>
  <c r="I24" i="4"/>
  <c r="H23" i="4"/>
  <c r="H26" i="4" l="1"/>
  <c r="J26" i="4" s="1"/>
  <c r="H25" i="4"/>
  <c r="J25" i="4" s="1"/>
  <c r="I11" i="8"/>
  <c r="I15" i="8" s="1"/>
  <c r="H7" i="8"/>
  <c r="G7" i="8"/>
  <c r="H7" i="7"/>
  <c r="G7" i="7"/>
  <c r="I11" i="7"/>
  <c r="I15" i="7" s="1"/>
  <c r="H11" i="8"/>
  <c r="H9" i="6"/>
  <c r="G9" i="6"/>
  <c r="H7" i="6"/>
  <c r="I13" i="6"/>
  <c r="I17" i="6" s="1"/>
  <c r="G7" i="6"/>
  <c r="J23" i="9"/>
  <c r="G9" i="9" s="1"/>
  <c r="H9" i="9" s="1"/>
  <c r="H22" i="9"/>
  <c r="J22" i="9" s="1"/>
  <c r="J23" i="8"/>
  <c r="G9" i="8" s="1"/>
  <c r="H22" i="8"/>
  <c r="J22" i="8" s="1"/>
  <c r="H22" i="7"/>
  <c r="J22" i="7" s="1"/>
  <c r="H11" i="7"/>
  <c r="J23" i="7"/>
  <c r="G9" i="7" s="1"/>
  <c r="H13" i="6"/>
  <c r="H24" i="6"/>
  <c r="J24" i="6" s="1"/>
  <c r="J25" i="6"/>
  <c r="G11" i="6" s="1"/>
  <c r="I7" i="7" l="1"/>
  <c r="I13" i="7" s="1"/>
  <c r="I9" i="6"/>
  <c r="I16" i="6" s="1"/>
  <c r="I7" i="6"/>
  <c r="I7" i="8"/>
  <c r="G11" i="4"/>
  <c r="I9" i="9"/>
  <c r="B13" i="9" s="1"/>
  <c r="H9" i="8"/>
  <c r="I9" i="8"/>
  <c r="H9" i="7"/>
  <c r="H11" i="6"/>
  <c r="I11" i="6"/>
  <c r="H24" i="4"/>
  <c r="J24" i="4" s="1"/>
  <c r="E2" i="4"/>
  <c r="B15" i="6" l="1"/>
  <c r="B20" i="6" s="1"/>
  <c r="I13" i="8"/>
  <c r="B13" i="8"/>
  <c r="B17" i="8" s="1"/>
  <c r="B18" i="9"/>
  <c r="B20" i="9" s="1"/>
  <c r="I13" i="9"/>
  <c r="I15" i="6"/>
  <c r="I9" i="7"/>
  <c r="B13" i="7" s="1"/>
  <c r="E13" i="4"/>
  <c r="B18" i="8" l="1"/>
  <c r="B20" i="8" s="1"/>
  <c r="B19" i="6"/>
  <c r="B19" i="9"/>
  <c r="B17" i="9"/>
  <c r="B18" i="7"/>
  <c r="B20" i="7" s="1"/>
  <c r="B22" i="6"/>
  <c r="B21" i="6"/>
  <c r="G13" i="4"/>
  <c r="H9" i="4" s="1"/>
  <c r="B19" i="8" l="1"/>
  <c r="G7" i="4"/>
  <c r="G9" i="4"/>
  <c r="H7" i="4"/>
  <c r="I11" i="4"/>
  <c r="B17" i="7"/>
  <c r="B19" i="7"/>
  <c r="H13" i="4"/>
  <c r="I13" i="4"/>
  <c r="I17" i="4" s="1"/>
  <c r="H11" i="4"/>
  <c r="I7" i="4" l="1"/>
  <c r="I15" i="4" s="1"/>
  <c r="I9" i="4"/>
  <c r="B15" i="4" l="1"/>
  <c r="B20" i="4" s="1"/>
  <c r="B21" i="4" s="1"/>
  <c r="I16" i="4"/>
  <c r="B19" i="4" l="1"/>
  <c r="B22" i="4"/>
</calcChain>
</file>

<file path=xl/sharedStrings.xml><?xml version="1.0" encoding="utf-8"?>
<sst xmlns="http://schemas.openxmlformats.org/spreadsheetml/2006/main" count="133" uniqueCount="49">
  <si>
    <t>Workforce</t>
  </si>
  <si>
    <t>N/A</t>
  </si>
  <si>
    <t>Main Quota</t>
  </si>
  <si>
    <t>S Pass Quota</t>
  </si>
  <si>
    <t>PRC Quota</t>
  </si>
  <si>
    <t>DRC</t>
  </si>
  <si>
    <t xml:space="preserve">Special DRC </t>
  </si>
  <si>
    <r>
      <t xml:space="preserve">Computation of Foreign Workers Quota for </t>
    </r>
    <r>
      <rPr>
        <b/>
        <sz val="18"/>
        <color indexed="10"/>
        <rFont val="Calibri"/>
        <family val="2"/>
      </rPr>
      <t>Services Sector</t>
    </r>
  </si>
  <si>
    <t>Date:</t>
  </si>
  <si>
    <t>Enter the total number of your current employees in the yellow highlighted boxes</t>
  </si>
  <si>
    <r>
      <t xml:space="preserve">PRC work permit holders:
</t>
    </r>
    <r>
      <rPr>
        <sz val="13"/>
        <color theme="1" tint="0.249977111117893"/>
        <rFont val="Calibri"/>
        <family val="2"/>
        <scheme val="minor"/>
      </rPr>
      <t>The PRC Work Permit holders sub-quota is 8% of your total (local + foreign) workforce</t>
    </r>
  </si>
  <si>
    <r>
      <t xml:space="preserve">Malaysian/NAS work Permit holders:
</t>
    </r>
    <r>
      <rPr>
        <sz val="13"/>
        <color theme="1" tint="0.249977111117893"/>
        <rFont val="Calibri"/>
        <family val="2"/>
        <scheme val="minor"/>
      </rPr>
      <t>North Asian source (NAS) refers to Taiwan, South Korea, Macau and Hong Kong</t>
    </r>
  </si>
  <si>
    <t>Total foreign workers</t>
  </si>
  <si>
    <t>Number of workers you can still hire (New)</t>
  </si>
  <si>
    <t>Number of workers you can still hire (Renew)</t>
  </si>
  <si>
    <t>(From 1 Jan 2021)</t>
  </si>
  <si>
    <t>All you need to do is select the sector you are in and key in the number of locals, S Passes, and Work Permit holders you currently employed.  The tool will display the information to you accordingly.</t>
  </si>
  <si>
    <t>To begin, select a sector:</t>
  </si>
  <si>
    <t>Services</t>
  </si>
  <si>
    <t>Manufacturing</t>
  </si>
  <si>
    <t>Construction</t>
  </si>
  <si>
    <t>Process</t>
  </si>
  <si>
    <t>Marine</t>
  </si>
  <si>
    <t>Notes:</t>
  </si>
  <si>
    <t>2. The quota calculator is a free service. No fees, in any form or by any name whatsoever, may be charged or collected from third parties relating to the use of this tool on their behalf.</t>
  </si>
  <si>
    <t>3.  MOM will update the calculator whenever there are changes in the policy (e.g. changes to the quota).  As such you may wish to visit the website to use or download the latest version.  You may also wish to visit our website for more information about foreign workers quota and levies.</t>
  </si>
  <si>
    <t xml:space="preserve">4. MOM shall not be liable for any modification, interruption, inaccuracy, suspension or discontinuance of the quota calculator. MOM shall also not be liable for any opportunity cost, loss of profits, goodwill or other loss arising out of or resulting from the use or the inability to use the quota calculator. </t>
  </si>
  <si>
    <t xml:space="preserve">This simple tool is designed to help you determine the number of Work Permit and S pass holders you are allowed to hire under the quota system so as to facilitate your manpower planning. </t>
  </si>
  <si>
    <t>Service</t>
  </si>
  <si>
    <t>Sector</t>
  </si>
  <si>
    <t>Max no of workers</t>
  </si>
  <si>
    <t>Max S Pass</t>
  </si>
  <si>
    <t>Max PRC</t>
  </si>
  <si>
    <t>Max WP</t>
  </si>
  <si>
    <r>
      <t xml:space="preserve">Computation of Foreign Workers Quota for </t>
    </r>
    <r>
      <rPr>
        <b/>
        <sz val="18"/>
        <color rgb="FFFF0000"/>
        <rFont val="Calibri"/>
        <family val="2"/>
        <scheme val="minor"/>
      </rPr>
      <t>Manufacturing</t>
    </r>
    <r>
      <rPr>
        <b/>
        <sz val="18"/>
        <color rgb="FFFF0000"/>
        <rFont val="Calibri"/>
        <family val="2"/>
      </rPr>
      <t xml:space="preserve"> Sector</t>
    </r>
  </si>
  <si>
    <r>
      <t xml:space="preserve">Computation of Foreign Workers Quota for </t>
    </r>
    <r>
      <rPr>
        <b/>
        <sz val="18"/>
        <color rgb="FFFF0000"/>
        <rFont val="Calibri"/>
        <family val="2"/>
        <scheme val="minor"/>
      </rPr>
      <t>Construction</t>
    </r>
    <r>
      <rPr>
        <b/>
        <sz val="18"/>
        <color rgb="FFFF0000"/>
        <rFont val="Calibri"/>
        <family val="2"/>
      </rPr>
      <t xml:space="preserve"> Sector</t>
    </r>
  </si>
  <si>
    <r>
      <t xml:space="preserve">S Pass holders:
</t>
    </r>
    <r>
      <rPr>
        <sz val="13"/>
        <color theme="1" tint="0.249977111117893"/>
        <rFont val="Calibri"/>
        <family val="2"/>
        <scheme val="minor"/>
      </rPr>
      <t>The S Pass holder sub quota is 18% of your total (local + foreign) workforce</t>
    </r>
  </si>
  <si>
    <r>
      <t xml:space="preserve">Computation of Foreign Workers Quota for </t>
    </r>
    <r>
      <rPr>
        <b/>
        <sz val="18"/>
        <color rgb="FFFF0000"/>
        <rFont val="Calibri"/>
        <family val="2"/>
        <scheme val="minor"/>
      </rPr>
      <t>Process</t>
    </r>
    <r>
      <rPr>
        <b/>
        <sz val="18"/>
        <color rgb="FFFF0000"/>
        <rFont val="Calibri"/>
        <family val="2"/>
      </rPr>
      <t xml:space="preserve"> Sector</t>
    </r>
  </si>
  <si>
    <r>
      <t xml:space="preserve">S Pass holders:
</t>
    </r>
    <r>
      <rPr>
        <sz val="13"/>
        <color theme="1" tint="0.249977111117893"/>
        <rFont val="Calibri"/>
        <family val="2"/>
        <scheme val="minor"/>
      </rPr>
      <t>The S Pass holder sub quota is 20% of your total (local + foreign) workforce</t>
    </r>
  </si>
  <si>
    <r>
      <t xml:space="preserve">PRC work permit holders:
</t>
    </r>
    <r>
      <rPr>
        <sz val="13"/>
        <color theme="1" tint="0.249977111117893"/>
        <rFont val="Calibri"/>
        <family val="2"/>
        <scheme val="minor"/>
      </rPr>
      <t>The PRC Work Permit holders sub-quota is 25% of your total (local + foreign) workforce</t>
    </r>
  </si>
  <si>
    <t>Number of Employees</t>
  </si>
  <si>
    <t>Number of In-Principle Approvals (IPAs)</t>
  </si>
  <si>
    <t>Number of workers you can hire</t>
  </si>
  <si>
    <t>Marine Shipyard</t>
  </si>
  <si>
    <r>
      <t xml:space="preserve">Computation of Foreign Workers Quota for </t>
    </r>
    <r>
      <rPr>
        <b/>
        <sz val="18"/>
        <color rgb="FFFF0000"/>
        <rFont val="Calibri"/>
        <family val="2"/>
        <scheme val="minor"/>
      </rPr>
      <t>Marine Shipyard</t>
    </r>
    <r>
      <rPr>
        <b/>
        <sz val="18"/>
        <color rgb="FFFF0000"/>
        <rFont val="Calibri"/>
        <family val="2"/>
      </rPr>
      <t xml:space="preserve"> Sector</t>
    </r>
  </si>
  <si>
    <r>
      <t xml:space="preserve">1. This quota calculator gives you the number of Work Permit and S Pass holders you can hire based on what you key into this tool.  This is </t>
    </r>
    <r>
      <rPr>
        <b/>
        <u/>
        <sz val="12"/>
        <color indexed="8"/>
        <rFont val="Calibri"/>
        <family val="2"/>
      </rPr>
      <t>NOT</t>
    </r>
    <r>
      <rPr>
        <sz val="12"/>
        <color indexed="8"/>
        <rFont val="Calibri"/>
        <family val="2"/>
      </rPr>
      <t xml:space="preserve"> an approval for your company to hire the specified number of foreign workers.  To see your actual allocation, you will have to log on to WP Online or EP Online to view your individual company's quota.  </t>
    </r>
  </si>
  <si>
    <r>
      <rPr>
        <b/>
        <sz val="16"/>
        <color theme="1"/>
        <rFont val="Calibri"/>
        <family val="2"/>
        <scheme val="minor"/>
      </rPr>
      <t>Local Employees:</t>
    </r>
    <r>
      <rPr>
        <sz val="16"/>
        <color theme="1"/>
        <rFont val="Calibri"/>
        <family val="2"/>
        <scheme val="minor"/>
      </rPr>
      <t xml:space="preserve">
</t>
    </r>
    <r>
      <rPr>
        <sz val="13"/>
        <color theme="1" tint="0.14999847407452621"/>
        <rFont val="Calibri"/>
        <family val="2"/>
        <scheme val="minor"/>
      </rPr>
      <t>Local employees are Singapore citizens or PRs earning at least the Local Qualifying Salary (LQS).</t>
    </r>
  </si>
  <si>
    <r>
      <t xml:space="preserve">S Pass holders:
</t>
    </r>
    <r>
      <rPr>
        <sz val="13"/>
        <color theme="1" tint="0.249977111117893"/>
        <rFont val="Calibri"/>
        <family val="2"/>
        <scheme val="minor"/>
      </rPr>
      <t xml:space="preserve">The S Pass holder sub quota is 10% of your total (local + foreign) </t>
    </r>
    <r>
      <rPr>
        <sz val="13"/>
        <color theme="1" tint="0.14999847407452621"/>
        <rFont val="Calibri"/>
        <family val="2"/>
        <scheme val="minor"/>
      </rPr>
      <t>workforce</t>
    </r>
  </si>
  <si>
    <t xml:space="preserve">
Work Permit holders: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</si>
</sst>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_ ;[Red]\-0\ "/>
    <numFmt numFmtId="166" formatCode="dd/mm/yyyy"/>
  </numFmts>
  <fonts count="27" x14ac:knownFonts="1">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b/>
      <sz val="18"/>
      <color indexed="10"/>
      <name val="Calibri"/>
      <family val="2"/>
    </font>
    <font>
      <b/>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6"/>
      <color theme="0"/>
      <name val="Calibri"/>
      <family val="2"/>
      <scheme val="minor"/>
    </font>
    <font>
      <b/>
      <sz val="14"/>
      <name val="Calibri"/>
      <family val="2"/>
      <scheme val="minor"/>
    </font>
    <font>
      <sz val="13"/>
      <color theme="1" tint="0.249977111117893"/>
      <name val="Calibri"/>
      <family val="2"/>
      <scheme val="minor"/>
    </font>
    <font>
      <sz val="20"/>
      <color theme="1"/>
      <name val="Calibri"/>
      <family val="2"/>
      <scheme val="minor"/>
    </font>
    <font>
      <sz val="18"/>
      <color theme="1"/>
      <name val="Calibri"/>
      <family val="2"/>
      <scheme val="minor"/>
    </font>
    <font>
      <b/>
      <sz val="16"/>
      <color rgb="FFFF0000"/>
      <name val="Calibri"/>
      <family val="2"/>
      <scheme val="minor"/>
    </font>
    <font>
      <b/>
      <sz val="12"/>
      <color rgb="FFFF0000"/>
      <name val="Calibri"/>
      <family val="2"/>
      <scheme val="minor"/>
    </font>
    <font>
      <i/>
      <sz val="16"/>
      <color rgb="FFFF0000"/>
      <name val="Calibri"/>
      <family val="2"/>
      <scheme val="minor"/>
    </font>
    <font>
      <sz val="12"/>
      <color rgb="FF000000"/>
      <name val="Calibri"/>
      <family val="2"/>
      <scheme val="minor"/>
    </font>
    <font>
      <b/>
      <u/>
      <sz val="12"/>
      <color indexed="8"/>
      <name val="Calibri"/>
      <family val="2"/>
    </font>
    <font>
      <sz val="12"/>
      <color indexed="8"/>
      <name val="Calibri"/>
      <family val="2"/>
    </font>
    <font>
      <u/>
      <sz val="12"/>
      <color theme="10"/>
      <name val="Calibri"/>
      <family val="2"/>
      <scheme val="minor"/>
    </font>
    <font>
      <b/>
      <sz val="18"/>
      <color rgb="FFFF0000"/>
      <name val="Calibri"/>
      <family val="2"/>
      <scheme val="minor"/>
    </font>
    <font>
      <b/>
      <sz val="18"/>
      <color rgb="FFFF0000"/>
      <name val="Calibri"/>
      <family val="2"/>
    </font>
    <font>
      <sz val="16"/>
      <color theme="1"/>
      <name val="Calibri"/>
      <family val="2"/>
      <scheme val="minor"/>
    </font>
    <font>
      <sz val="13"/>
      <color theme="1" tint="0.14999847407452621"/>
      <name val="Calibri"/>
      <family val="2"/>
      <scheme val="minor"/>
    </font>
    <font>
      <b/>
      <sz val="16"/>
      <name val="Calibri"/>
      <family val="2"/>
      <scheme val="minor"/>
    </font>
    <font>
      <b/>
      <sz val="12"/>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bottom style="thick">
        <color indexed="64"/>
      </bottom>
      <diagonal/>
    </border>
    <border>
      <left/>
      <right style="medium">
        <color indexed="64"/>
      </right>
      <top style="medium">
        <color indexed="64"/>
      </top>
      <bottom style="medium">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06">
    <xf numFmtId="0" fontId="0" fillId="0" borderId="0" xfId="0"/>
    <xf numFmtId="164" fontId="0" fillId="0" borderId="0" xfId="0" applyNumberFormat="1"/>
    <xf numFmtId="0" fontId="8" fillId="0" borderId="0" xfId="0" applyFont="1"/>
    <xf numFmtId="0" fontId="8" fillId="0" borderId="0" xfId="0" applyFont="1" applyAlignment="1">
      <alignment horizontal="left"/>
    </xf>
    <xf numFmtId="0" fontId="20" fillId="0" borderId="0" xfId="1" applyFont="1"/>
    <xf numFmtId="0" fontId="15" fillId="0" borderId="0" xfId="0" applyFont="1"/>
    <xf numFmtId="0" fontId="2" fillId="0" borderId="0" xfId="1" applyFill="1"/>
    <xf numFmtId="0" fontId="1" fillId="0" borderId="0" xfId="0" applyFont="1"/>
    <xf numFmtId="0" fontId="3" fillId="0" borderId="0" xfId="0" applyFont="1" applyProtection="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horizontal="center"/>
      <protection hidden="1"/>
    </xf>
    <xf numFmtId="166" fontId="0" fillId="0" borderId="0" xfId="0" applyNumberFormat="1" applyProtection="1">
      <protection hidden="1"/>
    </xf>
    <xf numFmtId="0" fontId="6" fillId="0" borderId="0" xfId="0" applyFont="1" applyAlignment="1" applyProtection="1">
      <alignment horizontal="left" vertical="center"/>
      <protection hidden="1"/>
    </xf>
    <xf numFmtId="0" fontId="0" fillId="0" borderId="0" xfId="0" applyAlignment="1" applyProtection="1">
      <alignment horizontal="centerContinuous" vertical="top"/>
      <protection hidden="1"/>
    </xf>
    <xf numFmtId="0" fontId="0" fillId="0" borderId="0" xfId="0" applyAlignment="1" applyProtection="1">
      <alignment horizontal="left"/>
      <protection hidden="1"/>
    </xf>
    <xf numFmtId="0" fontId="0" fillId="0" borderId="0" xfId="0" applyAlignment="1" applyProtection="1">
      <alignment horizontal="right"/>
      <protection hidden="1"/>
    </xf>
    <xf numFmtId="1" fontId="0" fillId="0" borderId="0" xfId="0" applyNumberFormat="1" applyProtection="1">
      <protection hidden="1"/>
    </xf>
    <xf numFmtId="0" fontId="8" fillId="0" borderId="0" xfId="0" applyFont="1" applyAlignment="1" applyProtection="1">
      <alignment vertical="center"/>
      <protection hidden="1"/>
    </xf>
    <xf numFmtId="0" fontId="7" fillId="0" borderId="0" xfId="0" applyFont="1" applyAlignment="1" applyProtection="1">
      <alignment horizontal="center" wrapText="1"/>
      <protection hidden="1"/>
    </xf>
    <xf numFmtId="0" fontId="0" fillId="0" borderId="0" xfId="0" quotePrefix="1" applyProtection="1">
      <protection hidden="1"/>
    </xf>
    <xf numFmtId="0" fontId="0" fillId="0" borderId="0" xfId="0" applyAlignment="1" applyProtection="1">
      <alignment vertical="center"/>
      <protection hidden="1"/>
    </xf>
    <xf numFmtId="0" fontId="0" fillId="0" borderId="0" xfId="0" quotePrefix="1" applyAlignment="1" applyProtection="1">
      <alignment vertical="center"/>
      <protection hidden="1"/>
    </xf>
    <xf numFmtId="0" fontId="0" fillId="0" borderId="0" xfId="0" applyAlignment="1" applyProtection="1">
      <alignment horizontal="left" indent="4"/>
      <protection hidden="1"/>
    </xf>
    <xf numFmtId="1" fontId="0" fillId="0" borderId="0" xfId="0" applyNumberFormat="1" applyAlignment="1" applyProtection="1">
      <alignment horizontal="center"/>
      <protection hidden="1"/>
    </xf>
    <xf numFmtId="0" fontId="0" fillId="3" borderId="6" xfId="0" applyFill="1" applyBorder="1" applyAlignment="1" applyProtection="1">
      <alignment horizontal="center" wrapText="1"/>
      <protection hidden="1"/>
    </xf>
    <xf numFmtId="1" fontId="8" fillId="0" borderId="0" xfId="0" applyNumberFormat="1" applyFont="1" applyAlignment="1" applyProtection="1">
      <alignment horizontal="center"/>
      <protection hidden="1"/>
    </xf>
    <xf numFmtId="0" fontId="16" fillId="0" borderId="0" xfId="0" applyFont="1" applyProtection="1">
      <protection hidden="1"/>
    </xf>
    <xf numFmtId="0" fontId="0" fillId="0" borderId="0" xfId="0" applyAlignment="1" applyProtection="1">
      <alignment horizontal="center" wrapText="1"/>
      <protection hidden="1"/>
    </xf>
    <xf numFmtId="0" fontId="7" fillId="0" borderId="0" xfId="0" applyFont="1" applyAlignment="1" applyProtection="1">
      <alignment horizontal="left"/>
      <protection hidden="1"/>
    </xf>
    <xf numFmtId="0" fontId="7" fillId="0" borderId="0" xfId="0" applyFont="1" applyProtection="1">
      <protection hidden="1"/>
    </xf>
    <xf numFmtId="0" fontId="0" fillId="0" borderId="0" xfId="0" applyAlignment="1" applyProtection="1">
      <alignment horizontal="left" wrapText="1"/>
      <protection hidden="1"/>
    </xf>
    <xf numFmtId="1" fontId="0" fillId="0" borderId="0" xfId="0" quotePrefix="1" applyNumberFormat="1" applyProtection="1">
      <protection hidden="1"/>
    </xf>
    <xf numFmtId="0" fontId="23" fillId="0" borderId="0" xfId="0" applyFont="1" applyAlignment="1" applyProtection="1">
      <alignment horizontal="center" wrapText="1"/>
      <protection hidden="1"/>
    </xf>
    <xf numFmtId="0" fontId="0" fillId="3" borderId="1" xfId="0" applyFill="1" applyBorder="1" applyAlignment="1" applyProtection="1">
      <alignment horizontal="center" wrapText="1"/>
      <protection hidden="1"/>
    </xf>
    <xf numFmtId="0" fontId="0" fillId="3" borderId="13" xfId="0" applyFill="1" applyBorder="1" applyAlignment="1" applyProtection="1">
      <alignment horizontal="center" wrapText="1"/>
      <protection hidden="1"/>
    </xf>
    <xf numFmtId="0" fontId="5" fillId="0" borderId="18" xfId="0" applyFont="1" applyBorder="1" applyAlignment="1" applyProtection="1">
      <protection hidden="1"/>
    </xf>
    <xf numFmtId="0" fontId="5" fillId="0" borderId="9" xfId="0" applyFont="1" applyBorder="1" applyAlignment="1" applyProtection="1">
      <protection hidden="1"/>
    </xf>
    <xf numFmtId="0" fontId="5" fillId="0" borderId="2" xfId="0" applyFont="1" applyBorder="1" applyAlignment="1" applyProtection="1">
      <alignment horizontal="center" wrapText="1"/>
      <protection hidden="1"/>
    </xf>
    <xf numFmtId="1" fontId="25" fillId="5" borderId="2" xfId="0" applyNumberFormat="1" applyFont="1" applyFill="1" applyBorder="1" applyAlignment="1" applyProtection="1">
      <alignment horizontal="center"/>
      <protection locked="0"/>
    </xf>
    <xf numFmtId="1" fontId="25" fillId="5" borderId="2" xfId="0" applyNumberFormat="1" applyFont="1" applyFill="1" applyBorder="1" applyAlignment="1" applyProtection="1">
      <alignment horizontal="center"/>
      <protection hidden="1"/>
    </xf>
    <xf numFmtId="1" fontId="5" fillId="4" borderId="2" xfId="0" applyNumberFormat="1" applyFont="1" applyFill="1" applyBorder="1" applyAlignment="1" applyProtection="1">
      <alignment horizontal="center"/>
      <protection hidden="1"/>
    </xf>
    <xf numFmtId="0" fontId="23" fillId="0" borderId="9" xfId="0" applyFont="1" applyBorder="1" applyAlignment="1" applyProtection="1">
      <protection hidden="1"/>
    </xf>
    <xf numFmtId="0" fontId="9" fillId="2" borderId="1" xfId="0" applyFont="1" applyFill="1" applyBorder="1" applyAlignment="1" applyProtection="1">
      <alignment horizontal="center" wrapText="1"/>
      <protection hidden="1"/>
    </xf>
    <xf numFmtId="0" fontId="10" fillId="0" borderId="0" xfId="0" applyFont="1" applyAlignment="1" applyProtection="1">
      <alignment horizontal="center"/>
      <protection hidden="1"/>
    </xf>
    <xf numFmtId="0" fontId="10" fillId="3" borderId="3" xfId="0" applyFont="1" applyFill="1" applyBorder="1" applyAlignment="1" applyProtection="1">
      <alignment horizontal="center"/>
      <protection hidden="1"/>
    </xf>
    <xf numFmtId="0" fontId="10" fillId="3" borderId="15" xfId="0" applyFont="1" applyFill="1" applyBorder="1" applyAlignment="1" applyProtection="1">
      <alignment horizontal="center"/>
      <protection hidden="1"/>
    </xf>
    <xf numFmtId="1"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1" fontId="13" fillId="0" borderId="0" xfId="0" applyNumberFormat="1" applyFont="1" applyAlignment="1" applyProtection="1">
      <alignment horizontal="center"/>
      <protection hidden="1"/>
    </xf>
    <xf numFmtId="165" fontId="12" fillId="3" borderId="7" xfId="0" applyNumberFormat="1" applyFont="1" applyFill="1" applyBorder="1" applyAlignment="1" applyProtection="1">
      <alignment horizontal="center"/>
      <protection hidden="1"/>
    </xf>
    <xf numFmtId="165" fontId="12" fillId="3" borderId="16" xfId="0" applyNumberFormat="1" applyFont="1" applyFill="1" applyBorder="1" applyAlignment="1" applyProtection="1">
      <alignment horizontal="center"/>
      <protection hidden="1"/>
    </xf>
    <xf numFmtId="0" fontId="0" fillId="0" borderId="0" xfId="0" applyAlignment="1" applyProtection="1">
      <protection hidden="1"/>
    </xf>
    <xf numFmtId="0" fontId="14" fillId="0" borderId="0" xfId="0" applyFont="1" applyAlignment="1" applyProtection="1">
      <alignment horizontal="left"/>
      <protection hidden="1"/>
    </xf>
    <xf numFmtId="0" fontId="8" fillId="0" borderId="0" xfId="0" applyFont="1" applyAlignment="1" applyProtection="1">
      <alignment horizontal="left"/>
      <protection hidden="1"/>
    </xf>
    <xf numFmtId="0" fontId="6" fillId="3" borderId="6" xfId="0" applyFont="1" applyFill="1" applyBorder="1" applyAlignment="1" applyProtection="1">
      <alignment wrapText="1"/>
      <protection hidden="1"/>
    </xf>
    <xf numFmtId="0" fontId="6" fillId="3" borderId="1" xfId="0" applyFont="1" applyFill="1" applyBorder="1" applyAlignment="1" applyProtection="1">
      <alignment wrapText="1"/>
      <protection hidden="1"/>
    </xf>
    <xf numFmtId="0" fontId="15" fillId="3" borderId="17" xfId="0" applyFont="1" applyFill="1" applyBorder="1" applyAlignment="1" applyProtection="1">
      <alignment wrapText="1"/>
      <protection hidden="1"/>
    </xf>
    <xf numFmtId="0" fontId="15" fillId="3" borderId="6" xfId="0" applyFont="1" applyFill="1" applyBorder="1" applyAlignment="1" applyProtection="1">
      <alignment wrapText="1"/>
      <protection hidden="1"/>
    </xf>
    <xf numFmtId="0" fontId="15" fillId="3" borderId="1" xfId="0" applyFont="1" applyFill="1" applyBorder="1" applyAlignment="1" applyProtection="1">
      <alignment wrapText="1"/>
      <protection hidden="1"/>
    </xf>
    <xf numFmtId="0" fontId="15" fillId="3" borderId="8" xfId="0" applyFont="1" applyFill="1" applyBorder="1" applyAlignment="1" applyProtection="1">
      <alignment wrapText="1"/>
      <protection hidden="1"/>
    </xf>
    <xf numFmtId="0" fontId="15" fillId="3" borderId="10" xfId="0" applyFont="1" applyFill="1" applyBorder="1" applyAlignment="1" applyProtection="1">
      <alignment wrapText="1"/>
      <protection hidden="1"/>
    </xf>
    <xf numFmtId="0" fontId="15" fillId="3" borderId="14" xfId="0" applyFont="1" applyFill="1" applyBorder="1" applyAlignment="1" applyProtection="1">
      <alignment wrapText="1"/>
      <protection hidden="1"/>
    </xf>
    <xf numFmtId="0" fontId="25" fillId="3" borderId="2" xfId="0" applyFont="1" applyFill="1" applyBorder="1" applyAlignment="1" applyProtection="1">
      <alignment horizontal="center"/>
      <protection hidden="1"/>
    </xf>
    <xf numFmtId="165" fontId="5" fillId="3" borderId="2" xfId="0" applyNumberFormat="1" applyFont="1" applyFill="1" applyBorder="1" applyAlignment="1" applyProtection="1">
      <alignment horizontal="center"/>
      <protection hidden="1"/>
    </xf>
    <xf numFmtId="0" fontId="25" fillId="0" borderId="0" xfId="0" applyFont="1" applyAlignment="1" applyProtection="1">
      <alignment horizontal="center"/>
      <protection hidden="1"/>
    </xf>
    <xf numFmtId="0" fontId="25" fillId="3" borderId="3"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1" fontId="23" fillId="0" borderId="0" xfId="0" applyNumberFormat="1" applyFont="1" applyAlignment="1" applyProtection="1">
      <alignment horizontal="center"/>
      <protection hidden="1"/>
    </xf>
    <xf numFmtId="0" fontId="23" fillId="0" borderId="0" xfId="0" applyFont="1" applyAlignment="1" applyProtection="1">
      <alignment horizontal="center"/>
      <protection hidden="1"/>
    </xf>
    <xf numFmtId="165" fontId="23" fillId="3" borderId="7" xfId="0" applyNumberFormat="1" applyFont="1" applyFill="1" applyBorder="1" applyAlignment="1" applyProtection="1">
      <alignment horizontal="center"/>
      <protection hidden="1"/>
    </xf>
    <xf numFmtId="165" fontId="23" fillId="3" borderId="16" xfId="0" applyNumberFormat="1" applyFont="1" applyFill="1" applyBorder="1" applyAlignment="1" applyProtection="1">
      <alignment horizontal="center"/>
      <protection hidden="1"/>
    </xf>
    <xf numFmtId="0" fontId="23" fillId="0" borderId="0" xfId="0" applyFont="1" applyAlignment="1" applyProtection="1">
      <protection hidden="1"/>
    </xf>
    <xf numFmtId="0" fontId="23" fillId="3" borderId="6" xfId="0" applyFont="1" applyFill="1" applyBorder="1" applyAlignment="1" applyProtection="1">
      <alignment horizontal="center" wrapText="1"/>
      <protection hidden="1"/>
    </xf>
    <xf numFmtId="0" fontId="23" fillId="3" borderId="1" xfId="0" applyFont="1" applyFill="1" applyBorder="1" applyAlignment="1" applyProtection="1">
      <alignment horizontal="center" wrapText="1"/>
      <protection hidden="1"/>
    </xf>
    <xf numFmtId="0" fontId="5" fillId="3" borderId="6" xfId="0" applyFont="1" applyFill="1" applyBorder="1" applyAlignment="1" applyProtection="1">
      <alignment wrapText="1"/>
      <protection hidden="1"/>
    </xf>
    <xf numFmtId="0" fontId="5" fillId="3" borderId="1" xfId="0" applyFont="1" applyFill="1" applyBorder="1" applyAlignment="1" applyProtection="1">
      <alignment wrapText="1"/>
      <protection hidden="1"/>
    </xf>
    <xf numFmtId="0" fontId="14" fillId="3" borderId="6" xfId="0" applyFont="1" applyFill="1" applyBorder="1" applyAlignment="1" applyProtection="1">
      <alignment wrapText="1"/>
      <protection hidden="1"/>
    </xf>
    <xf numFmtId="0" fontId="14" fillId="3" borderId="1" xfId="0" applyFont="1" applyFill="1" applyBorder="1" applyAlignment="1" applyProtection="1">
      <alignment wrapText="1"/>
      <protection hidden="1"/>
    </xf>
    <xf numFmtId="0" fontId="14" fillId="3" borderId="8" xfId="0" applyFont="1" applyFill="1" applyBorder="1" applyAlignment="1" applyProtection="1">
      <alignment wrapText="1"/>
      <protection hidden="1"/>
    </xf>
    <xf numFmtId="0" fontId="14" fillId="3" borderId="10" xfId="0" applyFont="1" applyFill="1" applyBorder="1" applyAlignment="1" applyProtection="1">
      <alignment wrapText="1"/>
      <protection hidden="1"/>
    </xf>
    <xf numFmtId="0" fontId="0" fillId="3" borderId="17" xfId="0" applyFill="1" applyBorder="1" applyAlignment="1" applyProtection="1">
      <alignment horizontal="center" wrapText="1"/>
      <protection hidden="1"/>
    </xf>
    <xf numFmtId="0" fontId="26" fillId="3" borderId="13" xfId="0" applyFont="1" applyFill="1" applyBorder="1" applyAlignment="1" applyProtection="1">
      <alignment horizontal="center" wrapText="1"/>
      <protection hidden="1"/>
    </xf>
    <xf numFmtId="0" fontId="17" fillId="0" borderId="0" xfId="0" applyFont="1" applyAlignment="1">
      <alignment horizontal="left" vertical="top" wrapText="1"/>
    </xf>
    <xf numFmtId="0" fontId="0" fillId="0" borderId="0" xfId="0" applyAlignment="1">
      <alignment vertical="top" wrapText="1"/>
    </xf>
    <xf numFmtId="0" fontId="23" fillId="6" borderId="2" xfId="0" applyFont="1" applyFill="1" applyBorder="1" applyAlignment="1">
      <alignment wrapText="1"/>
    </xf>
    <xf numFmtId="0" fontId="5" fillId="4" borderId="2" xfId="0" applyFont="1" applyFill="1" applyBorder="1" applyAlignment="1" applyProtection="1">
      <alignment horizontal="left" wrapText="1"/>
      <protection hidden="1"/>
    </xf>
    <xf numFmtId="1" fontId="5" fillId="5" borderId="2" xfId="0" applyNumberFormat="1" applyFont="1" applyFill="1" applyBorder="1" applyAlignment="1" applyProtection="1">
      <alignment horizontal="center"/>
      <protection locked="0"/>
    </xf>
    <xf numFmtId="165" fontId="23" fillId="3" borderId="4" xfId="0" applyNumberFormat="1" applyFont="1" applyFill="1" applyBorder="1" applyAlignment="1" applyProtection="1">
      <alignment horizontal="center"/>
      <protection hidden="1"/>
    </xf>
    <xf numFmtId="165" fontId="23" fillId="3" borderId="5" xfId="0" applyNumberFormat="1" applyFont="1" applyFill="1" applyBorder="1" applyAlignment="1" applyProtection="1">
      <alignment horizontal="center"/>
      <protection hidden="1"/>
    </xf>
    <xf numFmtId="165" fontId="23" fillId="3" borderId="11" xfId="0" applyNumberFormat="1" applyFont="1" applyFill="1" applyBorder="1" applyAlignment="1" applyProtection="1">
      <alignment horizontal="center"/>
      <protection hidden="1"/>
    </xf>
    <xf numFmtId="165" fontId="23" fillId="3" borderId="12" xfId="0" applyNumberFormat="1" applyFont="1" applyFill="1" applyBorder="1" applyAlignment="1" applyProtection="1">
      <alignment horizontal="center"/>
      <protection hidden="1"/>
    </xf>
    <xf numFmtId="165" fontId="5" fillId="3" borderId="2" xfId="0" applyNumberFormat="1" applyFont="1" applyFill="1" applyBorder="1" applyAlignment="1" applyProtection="1">
      <alignment horizontal="center"/>
      <protection hidden="1"/>
    </xf>
    <xf numFmtId="0" fontId="5" fillId="4" borderId="2" xfId="0" applyFont="1" applyFill="1" applyBorder="1" applyAlignment="1" applyProtection="1">
      <alignment horizontal="left"/>
      <protection hidden="1"/>
    </xf>
    <xf numFmtId="0" fontId="5" fillId="0" borderId="2" xfId="0" applyFont="1" applyBorder="1" applyAlignment="1" applyProtection="1">
      <alignment horizontal="center"/>
      <protection locked="0"/>
    </xf>
    <xf numFmtId="0" fontId="5" fillId="5" borderId="2" xfId="0" applyNumberFormat="1" applyFont="1" applyFill="1" applyBorder="1" applyAlignment="1" applyProtection="1">
      <alignment horizontal="center"/>
      <protection locked="0"/>
    </xf>
    <xf numFmtId="0" fontId="5" fillId="0" borderId="2" xfId="0" applyNumberFormat="1" applyFont="1" applyBorder="1" applyAlignment="1" applyProtection="1">
      <alignment horizontal="center"/>
      <protection locked="0"/>
    </xf>
    <xf numFmtId="165" fontId="23" fillId="3" borderId="1" xfId="0" applyNumberFormat="1" applyFont="1" applyFill="1" applyBorder="1" applyAlignment="1" applyProtection="1">
      <alignment horizontal="center"/>
      <protection hidden="1"/>
    </xf>
    <xf numFmtId="165" fontId="23" fillId="3" borderId="6" xfId="0" applyNumberFormat="1" applyFont="1" applyFill="1" applyBorder="1" applyAlignment="1" applyProtection="1">
      <alignment horizontal="center"/>
      <protection hidden="1"/>
    </xf>
    <xf numFmtId="0" fontId="23" fillId="6" borderId="2" xfId="0" applyFont="1" applyFill="1" applyBorder="1" applyAlignment="1"/>
    <xf numFmtId="165" fontId="12" fillId="3" borderId="4" xfId="0" applyNumberFormat="1" applyFont="1" applyFill="1" applyBorder="1" applyAlignment="1" applyProtection="1">
      <alignment horizontal="center"/>
      <protection hidden="1"/>
    </xf>
    <xf numFmtId="165" fontId="12" fillId="3" borderId="5" xfId="0" applyNumberFormat="1" applyFont="1" applyFill="1" applyBorder="1" applyAlignment="1" applyProtection="1">
      <alignment horizontal="center"/>
      <protection hidden="1"/>
    </xf>
    <xf numFmtId="165" fontId="12" fillId="3" borderId="1" xfId="0" applyNumberFormat="1" applyFont="1" applyFill="1" applyBorder="1" applyAlignment="1" applyProtection="1">
      <alignment horizontal="center"/>
      <protection hidden="1"/>
    </xf>
    <xf numFmtId="165" fontId="12" fillId="3" borderId="12" xfId="0" applyNumberFormat="1" applyFont="1" applyFill="1" applyBorder="1" applyAlignment="1" applyProtection="1">
      <alignment horizontal="center"/>
      <protection hidden="1"/>
    </xf>
    <xf numFmtId="165" fontId="12" fillId="3" borderId="11" xfId="0" applyNumberFormat="1" applyFont="1" applyFill="1" applyBorder="1" applyAlignment="1" applyProtection="1">
      <alignment horizontal="center"/>
      <protection hidden="1"/>
    </xf>
    <xf numFmtId="165" fontId="12" fillId="3" borderId="6" xfId="0" applyNumberFormat="1" applyFont="1" applyFill="1" applyBorder="1" applyAlignment="1" applyProtection="1">
      <alignment horizontal="center"/>
      <protection hidden="1"/>
    </xf>
  </cellXfs>
  <cellStyles count="2">
    <cellStyle name="Hyperlink" xfId="1" builtinId="8"/>
    <cellStyle name="Normal" xfId="0" builtinId="0"/>
  </cellStyles>
  <dxfs count="10">
    <dxf>
      <font>
        <color rgb="FFFF0000"/>
      </font>
    </dxf>
    <dxf>
      <font>
        <strike val="0"/>
        <color rgb="FF006100"/>
      </font>
      <fill>
        <patternFill patternType="none">
          <bgColor auto="1"/>
        </patternFill>
      </fill>
    </dxf>
    <dxf>
      <font>
        <color rgb="FFFF0000"/>
      </font>
    </dxf>
    <dxf>
      <font>
        <strike val="0"/>
        <color rgb="FF006100"/>
      </font>
      <fill>
        <patternFill patternType="none">
          <bgColor auto="1"/>
        </patternFill>
      </fill>
    </dxf>
    <dxf>
      <font>
        <color rgb="FFFF0000"/>
      </font>
    </dxf>
    <dxf>
      <font>
        <strike val="0"/>
        <color rgb="FF006100"/>
      </font>
      <fill>
        <patternFill patternType="none">
          <bgColor auto="1"/>
        </patternFill>
      </fill>
    </dxf>
    <dxf>
      <font>
        <color rgb="FFFF0000"/>
      </font>
    </dxf>
    <dxf>
      <font>
        <strike val="0"/>
        <color rgb="FF006100"/>
      </font>
      <fill>
        <patternFill patternType="none">
          <bgColor auto="1"/>
        </patternFill>
      </fill>
    </dxf>
    <dxf>
      <font>
        <color rgb="FFFF0000"/>
      </font>
    </dxf>
    <dxf>
      <font>
        <strike val="0"/>
        <color rgb="FF0061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70908</xdr:colOff>
      <xdr:row>1</xdr:row>
      <xdr:rowOff>68792</xdr:rowOff>
    </xdr:from>
    <xdr:to>
      <xdr:col>15</xdr:col>
      <xdr:colOff>2099733</xdr:colOff>
      <xdr:row>5</xdr:row>
      <xdr:rowOff>155575</xdr:rowOff>
    </xdr:to>
    <xdr:pic>
      <xdr:nvPicPr>
        <xdr:cNvPr id="2" name="Picture 3">
          <a:extLst>
            <a:ext uri="{FF2B5EF4-FFF2-40B4-BE49-F238E27FC236}">
              <a16:creationId xmlns:a16="http://schemas.microsoft.com/office/drawing/2014/main" id="{B4D03850-F7F2-4840-9F6C-2B167209BC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0075" y="269875"/>
          <a:ext cx="7468658"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19050</xdr:colOff>
      <xdr:row>5</xdr:row>
      <xdr:rowOff>123825</xdr:rowOff>
    </xdr:to>
    <xdr:pic>
      <xdr:nvPicPr>
        <xdr:cNvPr id="3" name="Picture 4">
          <a:extLst>
            <a:ext uri="{FF2B5EF4-FFF2-40B4-BE49-F238E27FC236}">
              <a16:creationId xmlns:a16="http://schemas.microsoft.com/office/drawing/2014/main" id="{0C6EF2C5-69F0-4CB5-AB69-359AB1E055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90500"/>
          <a:ext cx="18478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3B8D-DB19-4D3F-9CD2-07F81DB99E0E}">
  <dimension ref="B4:P19"/>
  <sheetViews>
    <sheetView showGridLines="0" showRowColHeaders="0" tabSelected="1" zoomScale="85" zoomScaleNormal="85" workbookViewId="0"/>
  </sheetViews>
  <sheetFormatPr defaultColWidth="9.1796875" defaultRowHeight="15.5" x14ac:dyDescent="0.35"/>
  <cols>
    <col min="1" max="13" width="9.1796875" style="2"/>
    <col min="14" max="14" width="7.81640625" style="2" customWidth="1"/>
    <col min="15" max="15" width="24.81640625" style="2" hidden="1" customWidth="1"/>
    <col min="16" max="16" width="45.81640625" style="2" customWidth="1"/>
    <col min="17" max="16384" width="9.1796875" style="2"/>
  </cols>
  <sheetData>
    <row r="4" spans="2:16" x14ac:dyDescent="0.35">
      <c r="P4" s="3"/>
    </row>
    <row r="8" spans="2:16" ht="33" customHeight="1" x14ac:dyDescent="0.35">
      <c r="B8" s="83" t="s">
        <v>27</v>
      </c>
      <c r="C8" s="83"/>
      <c r="D8" s="83"/>
      <c r="E8" s="83"/>
      <c r="F8" s="83"/>
      <c r="G8" s="83"/>
      <c r="H8" s="83"/>
      <c r="I8" s="83"/>
      <c r="J8" s="83"/>
      <c r="K8" s="83"/>
      <c r="L8" s="83"/>
      <c r="M8" s="83"/>
      <c r="N8" s="83"/>
      <c r="O8" s="83"/>
      <c r="P8" s="83"/>
    </row>
    <row r="10" spans="2:16" ht="33.75" customHeight="1" x14ac:dyDescent="0.35">
      <c r="B10" s="83" t="s">
        <v>16</v>
      </c>
      <c r="C10" s="83"/>
      <c r="D10" s="83"/>
      <c r="E10" s="83"/>
      <c r="F10" s="83"/>
      <c r="G10" s="83"/>
      <c r="H10" s="83"/>
      <c r="I10" s="83"/>
      <c r="J10" s="83"/>
      <c r="K10" s="83"/>
      <c r="L10" s="83"/>
      <c r="M10" s="83"/>
      <c r="N10" s="83"/>
      <c r="O10" s="83"/>
      <c r="P10" s="83"/>
    </row>
    <row r="12" spans="2:16" x14ac:dyDescent="0.35">
      <c r="B12" s="2" t="s">
        <v>17</v>
      </c>
    </row>
    <row r="13" spans="2:16" x14ac:dyDescent="0.35">
      <c r="D13" s="4" t="s">
        <v>18</v>
      </c>
      <c r="F13" s="6" t="s">
        <v>19</v>
      </c>
      <c r="I13" s="6" t="s">
        <v>20</v>
      </c>
      <c r="K13" s="6" t="s">
        <v>21</v>
      </c>
      <c r="M13" s="6" t="s">
        <v>43</v>
      </c>
    </row>
    <row r="15" spans="2:16" x14ac:dyDescent="0.35">
      <c r="B15" s="5" t="s">
        <v>23</v>
      </c>
    </row>
    <row r="16" spans="2:16" ht="39" customHeight="1" x14ac:dyDescent="0.35">
      <c r="B16" s="83" t="s">
        <v>45</v>
      </c>
      <c r="C16" s="83"/>
      <c r="D16" s="83"/>
      <c r="E16" s="83"/>
      <c r="F16" s="83"/>
      <c r="G16" s="83"/>
      <c r="H16" s="83"/>
      <c r="I16" s="83"/>
      <c r="J16" s="83"/>
      <c r="K16" s="83"/>
      <c r="L16" s="83"/>
      <c r="M16" s="83"/>
      <c r="N16" s="83"/>
      <c r="O16" s="83"/>
      <c r="P16" s="83"/>
    </row>
    <row r="17" spans="2:16" ht="36.75" customHeight="1" x14ac:dyDescent="0.35">
      <c r="B17" s="83" t="s">
        <v>24</v>
      </c>
      <c r="C17" s="83"/>
      <c r="D17" s="83"/>
      <c r="E17" s="83"/>
      <c r="F17" s="83"/>
      <c r="G17" s="83"/>
      <c r="H17" s="83"/>
      <c r="I17" s="83"/>
      <c r="J17" s="83"/>
      <c r="K17" s="83"/>
      <c r="L17" s="83"/>
      <c r="M17" s="83"/>
      <c r="N17" s="83"/>
      <c r="O17" s="83"/>
      <c r="P17" s="83"/>
    </row>
    <row r="18" spans="2:16" ht="45.75" customHeight="1" x14ac:dyDescent="0.35">
      <c r="B18" s="83" t="s">
        <v>25</v>
      </c>
      <c r="C18" s="83"/>
      <c r="D18" s="83"/>
      <c r="E18" s="83"/>
      <c r="F18" s="83"/>
      <c r="G18" s="83"/>
      <c r="H18" s="83"/>
      <c r="I18" s="83"/>
      <c r="J18" s="83"/>
      <c r="K18" s="83"/>
      <c r="L18" s="83"/>
      <c r="M18" s="83"/>
      <c r="N18" s="83"/>
      <c r="O18" s="84"/>
      <c r="P18" s="84"/>
    </row>
    <row r="19" spans="2:16" ht="37.5" customHeight="1" x14ac:dyDescent="0.35">
      <c r="B19" s="83" t="s">
        <v>26</v>
      </c>
      <c r="C19" s="83"/>
      <c r="D19" s="83"/>
      <c r="E19" s="83"/>
      <c r="F19" s="83"/>
      <c r="G19" s="83"/>
      <c r="H19" s="83"/>
      <c r="I19" s="83"/>
      <c r="J19" s="83"/>
      <c r="K19" s="83"/>
      <c r="L19" s="83"/>
      <c r="M19" s="83"/>
      <c r="N19" s="83"/>
      <c r="O19" s="83"/>
      <c r="P19" s="83"/>
    </row>
  </sheetData>
  <sheetProtection algorithmName="SHA-512" hashValue="ZjidYVpK3qjyVSi4/FcBoNUWh5PA49AN4866wQ/Xujez3J3iD980OhDwx/LfIysbUtzIhhsoMltE3NQZMaj4qg==" saltValue="isqdZjyJJKaurN82B+Xkaw==" spinCount="100000" sheet="1" scenarios="1"/>
  <mergeCells count="6">
    <mergeCell ref="B8:P8"/>
    <mergeCell ref="B10:P10"/>
    <mergeCell ref="B16:P16"/>
    <mergeCell ref="B17:P17"/>
    <mergeCell ref="B19:P19"/>
    <mergeCell ref="B18:P18"/>
  </mergeCells>
  <hyperlinks>
    <hyperlink ref="D13" location="Services!A1" display="Services" xr:uid="{7FFE724E-17ED-4227-8A5D-8CEED12238B2}"/>
    <hyperlink ref="F13" location="Manufacturing!A1" display="Manufacturing" xr:uid="{DDD35592-3839-44EC-9BDC-8D5321FE8BDF}"/>
    <hyperlink ref="I13" location="Construction!A1" display="Construction" xr:uid="{EFF8BDC6-816F-432B-9F6F-18C3A868E9F4}"/>
    <hyperlink ref="K13" location="Process!A1" display="Process" xr:uid="{7064773E-AA4D-400B-801D-85DAD2918684}"/>
    <hyperlink ref="M13" location="'Marine Shipyard'!A1" display="Marine Shipyard" xr:uid="{F3A53402-DCEB-4742-949D-7D77623902C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B1BBB-F844-4F4C-BFD9-3529BE8BBA14}">
  <dimension ref="B1:R194"/>
  <sheetViews>
    <sheetView showGridLines="0" showRowColHeaders="0" zoomScale="70" zoomScaleNormal="70" workbookViewId="0">
      <selection activeCell="D6" sqref="D6"/>
    </sheetView>
  </sheetViews>
  <sheetFormatPr defaultColWidth="8.81640625" defaultRowHeight="14.5" x14ac:dyDescent="0.35"/>
  <cols>
    <col min="1" max="1" width="4" style="10" customWidth="1"/>
    <col min="2" max="2" width="103.453125" style="10" customWidth="1"/>
    <col min="3" max="3" width="3.81640625" style="10" customWidth="1"/>
    <col min="4" max="4" width="32.7265625" style="10" customWidth="1"/>
    <col min="5" max="5" width="27.7265625" style="10" customWidth="1"/>
    <col min="6" max="6" width="4.453125" style="10" customWidth="1"/>
    <col min="7" max="7" width="28.1796875" style="10" hidden="1" customWidth="1"/>
    <col min="8" max="8" width="30.54296875" style="10" hidden="1" customWidth="1"/>
    <col min="9" max="9" width="23.81640625" style="10" customWidth="1"/>
    <col min="10" max="10" width="40.81640625" style="10" bestFit="1" customWidth="1"/>
    <col min="11" max="11" width="7.54296875" style="10" customWidth="1"/>
    <col min="12" max="12" width="5.81640625" style="10" customWidth="1"/>
    <col min="13" max="13" width="8.81640625" style="10"/>
    <col min="14" max="14" width="9.54296875" style="10" customWidth="1"/>
    <col min="15" max="15" width="10" style="10" customWidth="1"/>
    <col min="16" max="16" width="9.1796875" style="10" customWidth="1"/>
    <col min="17" max="17" width="4.453125" style="10" customWidth="1"/>
    <col min="18" max="16384" width="8.81640625" style="10"/>
  </cols>
  <sheetData>
    <row r="1" spans="2:18" ht="30" customHeight="1" x14ac:dyDescent="0.55000000000000004">
      <c r="B1" s="8" t="s">
        <v>7</v>
      </c>
      <c r="C1" s="9"/>
      <c r="Q1" s="11"/>
    </row>
    <row r="2" spans="2:18" ht="18" customHeight="1" x14ac:dyDescent="0.55000000000000004">
      <c r="B2" s="8" t="s">
        <v>15</v>
      </c>
      <c r="C2" s="9"/>
      <c r="D2" s="10" t="s">
        <v>8</v>
      </c>
      <c r="E2" s="12">
        <f ca="1">NOW()</f>
        <v>44224.640047222223</v>
      </c>
      <c r="G2" s="13"/>
      <c r="Q2" s="14"/>
    </row>
    <row r="3" spans="2:18" ht="15" customHeight="1" x14ac:dyDescent="0.35">
      <c r="P3" s="15"/>
      <c r="Q3" s="16"/>
      <c r="R3" s="17"/>
    </row>
    <row r="4" spans="2:18" ht="16" thickBot="1" x14ac:dyDescent="0.4">
      <c r="B4" s="18" t="s">
        <v>9</v>
      </c>
      <c r="K4" s="15"/>
      <c r="L4" s="16"/>
    </row>
    <row r="5" spans="2:18" ht="63.5" thickBot="1" x14ac:dyDescent="0.55000000000000004">
      <c r="B5" s="36" t="s">
        <v>0</v>
      </c>
      <c r="C5" s="37"/>
      <c r="D5" s="38" t="s">
        <v>40</v>
      </c>
      <c r="E5" s="38" t="s">
        <v>41</v>
      </c>
      <c r="F5" s="33"/>
      <c r="G5" s="43" t="s">
        <v>13</v>
      </c>
      <c r="H5" s="43" t="s">
        <v>14</v>
      </c>
      <c r="I5" s="43" t="s">
        <v>42</v>
      </c>
      <c r="K5" s="20"/>
      <c r="M5" s="20"/>
      <c r="P5" s="11"/>
    </row>
    <row r="6" spans="2:18" s="21" customFormat="1" ht="39" customHeight="1" thickBot="1" x14ac:dyDescent="0.55000000000000004">
      <c r="B6" s="85" t="s">
        <v>46</v>
      </c>
      <c r="C6" s="85"/>
      <c r="D6" s="39"/>
      <c r="E6" s="40" t="s">
        <v>1</v>
      </c>
      <c r="F6" s="65"/>
      <c r="G6" s="66" t="s">
        <v>1</v>
      </c>
      <c r="H6" s="67" t="s">
        <v>1</v>
      </c>
      <c r="I6" s="63" t="s">
        <v>1</v>
      </c>
    </row>
    <row r="7" spans="2:18" s="21" customFormat="1" ht="27.65" customHeight="1" thickBot="1" x14ac:dyDescent="0.55000000000000004">
      <c r="B7" s="86" t="s">
        <v>47</v>
      </c>
      <c r="C7" s="86"/>
      <c r="D7" s="87"/>
      <c r="E7" s="87"/>
      <c r="F7" s="68"/>
      <c r="G7" s="88">
        <f>IF(G13&lt;&gt;0,(MIN(H25,(ROUNDDOWN(((D6+D13+1)*Quota!B4),0)))-(D7+E7)),(MIN(0,((ROUNDDOWN(((D6+D13+1)*Quota!B4),0)))-(D7+E7))))</f>
        <v>0</v>
      </c>
      <c r="H7" s="90">
        <f>IF(G13&lt;&gt;0,(MIN(H25,(ROUNDDOWN(((D6+D13)*Quota!B4),0)))-(D7+E7)),(MIN(0,((ROUNDDOWN(((D6+D13)*Quota!B4),0)))-(D7+E7))))</f>
        <v>0</v>
      </c>
      <c r="I7" s="92">
        <f>IF(AND(D7&lt;&gt;0, G7&lt;1), H7, G7)</f>
        <v>0</v>
      </c>
      <c r="K7" s="22"/>
    </row>
    <row r="8" spans="2:18" s="21" customFormat="1" ht="19" customHeight="1" thickBot="1" x14ac:dyDescent="0.55000000000000004">
      <c r="B8" s="86"/>
      <c r="C8" s="86"/>
      <c r="D8" s="87"/>
      <c r="E8" s="94"/>
      <c r="F8" s="69"/>
      <c r="G8" s="89"/>
      <c r="H8" s="91"/>
      <c r="I8" s="92"/>
      <c r="K8" s="22"/>
    </row>
    <row r="9" spans="2:18" s="21" customFormat="1" ht="20.5" customHeight="1" thickBot="1" x14ac:dyDescent="0.55000000000000004">
      <c r="B9" s="86" t="s">
        <v>10</v>
      </c>
      <c r="C9" s="86"/>
      <c r="D9" s="87"/>
      <c r="E9" s="87"/>
      <c r="F9" s="68"/>
      <c r="G9" s="88">
        <f>IF(G13&lt;&gt;0,(MIN(H26,(ROUNDDOWN(((D6+D13+1)*Quota!B5),0)))-(D9+E9)),(MIN(0,((ROUNDDOWN(((D6+D13+1)*Quota!B5),0)))-(D9+E9))))</f>
        <v>0</v>
      </c>
      <c r="H9" s="90">
        <f>IF(G13&lt;&gt;0,(MIN(H26,(ROUNDDOWN(((D6+D13)*Quota!B5),0)))-(D9+E9)),(MIN(0,((ROUNDDOWN(((D6+D13)*Quota!B5),0)))-(D9+E9))))</f>
        <v>0</v>
      </c>
      <c r="I9" s="92">
        <f>IF(AND(D9&lt;&gt;0,G9&lt;1), H9, G9)</f>
        <v>0</v>
      </c>
    </row>
    <row r="10" spans="2:18" s="21" customFormat="1" ht="19.149999999999999" customHeight="1" thickBot="1" x14ac:dyDescent="0.55000000000000004">
      <c r="B10" s="86"/>
      <c r="C10" s="86"/>
      <c r="D10" s="87"/>
      <c r="E10" s="94"/>
      <c r="F10" s="69"/>
      <c r="G10" s="89"/>
      <c r="H10" s="91"/>
      <c r="I10" s="92"/>
    </row>
    <row r="11" spans="2:18" s="21" customFormat="1" ht="20.5" customHeight="1" thickBot="1" x14ac:dyDescent="0.55000000000000004">
      <c r="B11" s="86" t="s">
        <v>11</v>
      </c>
      <c r="C11" s="86"/>
      <c r="D11" s="87"/>
      <c r="E11" s="95"/>
      <c r="F11" s="68"/>
      <c r="G11" s="98">
        <f>IF(OR(D6=1,D6=2,D6=3),(1-D11-E11),ROUNDDOWN(D6*Quota!B3,0)-D11-E11-J25-J26)</f>
        <v>0</v>
      </c>
      <c r="H11" s="97">
        <f>G11</f>
        <v>0</v>
      </c>
      <c r="I11" s="92">
        <f>G11</f>
        <v>0</v>
      </c>
      <c r="K11" s="22"/>
    </row>
    <row r="12" spans="2:18" s="21" customFormat="1" ht="19.899999999999999" customHeight="1" thickBot="1" x14ac:dyDescent="0.55000000000000004">
      <c r="B12" s="86"/>
      <c r="C12" s="86"/>
      <c r="D12" s="87"/>
      <c r="E12" s="96"/>
      <c r="F12" s="69"/>
      <c r="G12" s="89"/>
      <c r="H12" s="91"/>
      <c r="I12" s="92"/>
      <c r="K12" s="22"/>
    </row>
    <row r="13" spans="2:18" s="21" customFormat="1" ht="36.65" customHeight="1" thickBot="1" x14ac:dyDescent="0.55000000000000004">
      <c r="B13" s="93" t="s">
        <v>12</v>
      </c>
      <c r="C13" s="93"/>
      <c r="D13" s="41">
        <f>SUM(D7:D11)</f>
        <v>0</v>
      </c>
      <c r="E13" s="41">
        <f>SUM(E7:E11)</f>
        <v>0</v>
      </c>
      <c r="F13" s="68"/>
      <c r="G13" s="70">
        <f>IF(D6=1, ROUNDDOWN(D6*Quota!B6,0)-D13-E13, ROUNDDOWN(D6*Quota!B3,0)-D13-E13)</f>
        <v>0</v>
      </c>
      <c r="H13" s="71">
        <f>G13</f>
        <v>0</v>
      </c>
      <c r="I13" s="64">
        <f>G13</f>
        <v>0</v>
      </c>
      <c r="J13" s="22"/>
    </row>
    <row r="14" spans="2:18" ht="41.25" customHeight="1" x14ac:dyDescent="0.5">
      <c r="B14" s="15"/>
      <c r="C14" s="15"/>
      <c r="D14" s="68"/>
      <c r="E14" s="72"/>
      <c r="F14" s="68"/>
      <c r="G14" s="73"/>
      <c r="H14" s="74"/>
      <c r="I14" s="82"/>
    </row>
    <row r="15" spans="2:18" ht="19" customHeight="1" x14ac:dyDescent="0.5">
      <c r="B15" s="53" t="str">
        <f>IF(AND(D6="", D13=0, E13=0), "", IF(OR(I7&lt;0, I9&lt;0, I11&lt;0, I13&lt;0), "You will exceed the quota for:  &gt;&gt;&gt;&gt;&gt;","You are within the quota  &gt;&gt;&gt;&gt;&gt;"))</f>
        <v/>
      </c>
      <c r="C15" s="54"/>
      <c r="D15" s="68"/>
      <c r="E15" s="68"/>
      <c r="F15" s="68"/>
      <c r="G15" s="75"/>
      <c r="H15" s="76"/>
      <c r="I15" s="57" t="str">
        <f>IF(I7&lt;0, "-S Pass","")</f>
        <v/>
      </c>
    </row>
    <row r="16" spans="2:18" ht="19" customHeight="1" x14ac:dyDescent="0.5">
      <c r="B16" s="54"/>
      <c r="C16" s="54"/>
      <c r="D16" s="68"/>
      <c r="E16" s="68"/>
      <c r="F16" s="68"/>
      <c r="G16" s="77"/>
      <c r="H16" s="78"/>
      <c r="I16" s="57" t="str">
        <f>IF(I9&lt;0, "-PRC Work Permit","")</f>
        <v/>
      </c>
    </row>
    <row r="17" spans="2:14" ht="18.649999999999999" customHeight="1" x14ac:dyDescent="0.5">
      <c r="B17" s="54"/>
      <c r="C17" s="54"/>
      <c r="D17" s="68"/>
      <c r="E17" s="68"/>
      <c r="F17" s="68"/>
      <c r="G17" s="77"/>
      <c r="H17" s="78"/>
      <c r="I17" s="57" t="str">
        <f>IF(I13&lt;0,"-Total Foreign Workers","")</f>
        <v/>
      </c>
    </row>
    <row r="18" spans="2:14" ht="21.5" thickBot="1" x14ac:dyDescent="0.55000000000000004">
      <c r="B18" s="54"/>
      <c r="C18" s="54"/>
      <c r="D18" s="68"/>
      <c r="E18" s="68"/>
      <c r="F18" s="68"/>
      <c r="G18" s="79"/>
      <c r="H18" s="80"/>
      <c r="I18" s="62"/>
    </row>
    <row r="19" spans="2:14" ht="21.5" thickTop="1" x14ac:dyDescent="0.5">
      <c r="B19" s="27" t="str">
        <f>IF(B15&lt;&gt;"","TIP:","")</f>
        <v/>
      </c>
      <c r="C19" s="23"/>
      <c r="D19" s="24"/>
      <c r="E19" s="24"/>
      <c r="F19" s="24"/>
      <c r="G19" s="28"/>
      <c r="H19" s="20"/>
    </row>
    <row r="20" spans="2:14" ht="18.5" x14ac:dyDescent="0.45">
      <c r="B20" s="29" t="str">
        <f>IF(B15&lt;&gt;"","Here's what you can do:","")</f>
        <v/>
      </c>
    </row>
    <row r="21" spans="2:14" ht="18.5" x14ac:dyDescent="0.45">
      <c r="B21" s="30" t="str">
        <f>IF(B20&lt;&gt;"","   - Option 1: Increase the number of local employees.","")</f>
        <v/>
      </c>
    </row>
    <row r="22" spans="2:14" ht="18.5" x14ac:dyDescent="0.45">
      <c r="B22" s="30" t="str">
        <f>IF(B20&lt;&gt;"","   - Option 2: Adjust the number of S Pass holders, PRC Work Permit holders, Malaysian/NAS Work Permit holders.","")</f>
        <v/>
      </c>
    </row>
    <row r="23" spans="2:14" hidden="1" x14ac:dyDescent="0.35">
      <c r="B23" s="23"/>
      <c r="C23" s="23"/>
      <c r="D23" s="24"/>
      <c r="E23" s="24"/>
      <c r="F23" s="24"/>
      <c r="G23" s="31" t="s">
        <v>30</v>
      </c>
      <c r="H23" s="20">
        <f>ROUNDDOWN(D6*Quota!B3,0)</f>
        <v>0</v>
      </c>
    </row>
    <row r="24" spans="2:14" hidden="1" x14ac:dyDescent="0.35">
      <c r="B24" s="23"/>
      <c r="C24" s="23"/>
      <c r="D24" s="24"/>
      <c r="E24" s="24"/>
      <c r="F24" s="24"/>
      <c r="G24" s="31" t="s">
        <v>33</v>
      </c>
      <c r="H24" s="32">
        <f>H23- MIN((D7+E7),H25)-MIN((D9+E9),H26)</f>
        <v>0</v>
      </c>
      <c r="I24" s="17">
        <f>D11+E11</f>
        <v>0</v>
      </c>
      <c r="J24" s="10">
        <f>IF(H24&lt;I24,H24,I24)</f>
        <v>0</v>
      </c>
    </row>
    <row r="25" spans="2:14" hidden="1" x14ac:dyDescent="0.35">
      <c r="G25" s="15" t="s">
        <v>31</v>
      </c>
      <c r="H25" s="10">
        <f>ROUNDDOWN(((D6+H23)*Quota!B4),0)</f>
        <v>0</v>
      </c>
      <c r="I25" s="17">
        <f>D7+E7</f>
        <v>0</v>
      </c>
      <c r="J25" s="10">
        <f>IF(H25&lt;I25,H25,I25)</f>
        <v>0</v>
      </c>
      <c r="N25" s="11"/>
    </row>
    <row r="26" spans="2:14" hidden="1" x14ac:dyDescent="0.35">
      <c r="G26" s="15" t="s">
        <v>32</v>
      </c>
      <c r="H26" s="10">
        <f>ROUNDDOWN(((D6+H23)*Quota!B5),0)</f>
        <v>0</v>
      </c>
      <c r="I26" s="17">
        <f>D9+E9</f>
        <v>0</v>
      </c>
      <c r="J26" s="10">
        <f t="shared" ref="J26" si="0">IF(H26&lt;I26,H26,I26)</f>
        <v>0</v>
      </c>
      <c r="N26" s="11"/>
    </row>
    <row r="27" spans="2:14" x14ac:dyDescent="0.35">
      <c r="G27" s="15"/>
      <c r="N27" s="11"/>
    </row>
    <row r="28" spans="2:14" x14ac:dyDescent="0.35">
      <c r="N28" s="11"/>
    </row>
    <row r="29" spans="2:14" x14ac:dyDescent="0.35">
      <c r="N29" s="11"/>
    </row>
    <row r="30" spans="2:14" x14ac:dyDescent="0.35">
      <c r="N30" s="11"/>
    </row>
    <row r="31" spans="2:14" x14ac:dyDescent="0.35">
      <c r="N31" s="11"/>
    </row>
    <row r="32" spans="2:14" x14ac:dyDescent="0.35">
      <c r="N32" s="11"/>
    </row>
    <row r="33" spans="14:14" x14ac:dyDescent="0.35">
      <c r="N33" s="11"/>
    </row>
    <row r="34" spans="14:14" x14ac:dyDescent="0.35">
      <c r="N34" s="11"/>
    </row>
    <row r="35" spans="14:14" x14ac:dyDescent="0.35">
      <c r="N35" s="11"/>
    </row>
    <row r="36" spans="14:14" x14ac:dyDescent="0.35">
      <c r="N36" s="11"/>
    </row>
    <row r="37" spans="14:14" x14ac:dyDescent="0.35">
      <c r="N37" s="11"/>
    </row>
    <row r="38" spans="14:14" x14ac:dyDescent="0.35">
      <c r="N38" s="11"/>
    </row>
    <row r="39" spans="14:14" x14ac:dyDescent="0.35">
      <c r="N39" s="11"/>
    </row>
    <row r="40" spans="14:14" x14ac:dyDescent="0.35">
      <c r="N40" s="11"/>
    </row>
    <row r="41" spans="14:14" x14ac:dyDescent="0.35">
      <c r="N41" s="11"/>
    </row>
    <row r="42" spans="14:14" x14ac:dyDescent="0.35">
      <c r="N42" s="11"/>
    </row>
    <row r="43" spans="14:14" x14ac:dyDescent="0.35">
      <c r="N43" s="11"/>
    </row>
    <row r="44" spans="14:14" x14ac:dyDescent="0.35">
      <c r="N44" s="11"/>
    </row>
    <row r="45" spans="14:14" x14ac:dyDescent="0.35">
      <c r="N45" s="11"/>
    </row>
    <row r="46" spans="14:14" x14ac:dyDescent="0.35">
      <c r="N46" s="11"/>
    </row>
    <row r="47" spans="14:14" x14ac:dyDescent="0.35">
      <c r="N47" s="11"/>
    </row>
    <row r="48" spans="14:14" x14ac:dyDescent="0.35">
      <c r="N48" s="11"/>
    </row>
    <row r="49" spans="14:14" x14ac:dyDescent="0.35">
      <c r="N49" s="11"/>
    </row>
    <row r="50" spans="14:14" x14ac:dyDescent="0.35">
      <c r="N50" s="11"/>
    </row>
    <row r="51" spans="14:14" x14ac:dyDescent="0.35">
      <c r="N51" s="11"/>
    </row>
    <row r="52" spans="14:14" x14ac:dyDescent="0.35">
      <c r="N52" s="11"/>
    </row>
    <row r="53" spans="14:14" x14ac:dyDescent="0.35">
      <c r="N53" s="11"/>
    </row>
    <row r="54" spans="14:14" x14ac:dyDescent="0.35">
      <c r="N54" s="11"/>
    </row>
    <row r="55" spans="14:14" x14ac:dyDescent="0.35">
      <c r="N55" s="11"/>
    </row>
    <row r="56" spans="14:14" x14ac:dyDescent="0.35">
      <c r="N56" s="11"/>
    </row>
    <row r="57" spans="14:14" x14ac:dyDescent="0.35">
      <c r="N57" s="11"/>
    </row>
    <row r="58" spans="14:14" x14ac:dyDescent="0.35">
      <c r="N58" s="11"/>
    </row>
    <row r="59" spans="14:14" x14ac:dyDescent="0.35">
      <c r="N59" s="11"/>
    </row>
    <row r="60" spans="14:14" x14ac:dyDescent="0.35">
      <c r="N60" s="11"/>
    </row>
    <row r="61" spans="14:14" x14ac:dyDescent="0.35">
      <c r="N61" s="11"/>
    </row>
    <row r="62" spans="14:14" x14ac:dyDescent="0.35">
      <c r="N62" s="11"/>
    </row>
    <row r="63" spans="14:14" x14ac:dyDescent="0.35">
      <c r="N63" s="11"/>
    </row>
    <row r="64" spans="14:14" x14ac:dyDescent="0.35">
      <c r="N64" s="11"/>
    </row>
    <row r="65" spans="14:14" x14ac:dyDescent="0.35">
      <c r="N65" s="11"/>
    </row>
    <row r="66" spans="14:14" x14ac:dyDescent="0.35">
      <c r="N66" s="11"/>
    </row>
    <row r="67" spans="14:14" x14ac:dyDescent="0.35">
      <c r="N67" s="11"/>
    </row>
    <row r="68" spans="14:14" x14ac:dyDescent="0.35">
      <c r="N68" s="11"/>
    </row>
    <row r="69" spans="14:14" x14ac:dyDescent="0.35">
      <c r="N69" s="11"/>
    </row>
    <row r="70" spans="14:14" x14ac:dyDescent="0.35">
      <c r="N70" s="11"/>
    </row>
    <row r="71" spans="14:14" x14ac:dyDescent="0.35">
      <c r="N71" s="11"/>
    </row>
    <row r="72" spans="14:14" x14ac:dyDescent="0.35">
      <c r="N72" s="11"/>
    </row>
    <row r="73" spans="14:14" x14ac:dyDescent="0.35">
      <c r="N73" s="11"/>
    </row>
    <row r="74" spans="14:14" x14ac:dyDescent="0.35">
      <c r="N74" s="11"/>
    </row>
    <row r="75" spans="14:14" x14ac:dyDescent="0.35">
      <c r="N75" s="11"/>
    </row>
    <row r="76" spans="14:14" x14ac:dyDescent="0.35">
      <c r="N76" s="11"/>
    </row>
    <row r="77" spans="14:14" x14ac:dyDescent="0.35">
      <c r="N77" s="11"/>
    </row>
    <row r="78" spans="14:14" x14ac:dyDescent="0.35">
      <c r="N78" s="11"/>
    </row>
    <row r="79" spans="14:14" x14ac:dyDescent="0.35">
      <c r="N79" s="11"/>
    </row>
    <row r="80" spans="14:14" x14ac:dyDescent="0.35">
      <c r="N80" s="11"/>
    </row>
    <row r="81" spans="14:14" x14ac:dyDescent="0.35">
      <c r="N81" s="11"/>
    </row>
    <row r="82" spans="14:14" x14ac:dyDescent="0.35">
      <c r="N82" s="11"/>
    </row>
    <row r="83" spans="14:14" x14ac:dyDescent="0.35">
      <c r="N83" s="11"/>
    </row>
    <row r="84" spans="14:14" x14ac:dyDescent="0.35">
      <c r="N84" s="11"/>
    </row>
    <row r="85" spans="14:14" x14ac:dyDescent="0.35">
      <c r="N85" s="11"/>
    </row>
    <row r="86" spans="14:14" x14ac:dyDescent="0.35">
      <c r="N86" s="11"/>
    </row>
    <row r="87" spans="14:14" x14ac:dyDescent="0.35">
      <c r="N87" s="11"/>
    </row>
    <row r="88" spans="14:14" x14ac:dyDescent="0.35">
      <c r="N88" s="11"/>
    </row>
    <row r="89" spans="14:14" x14ac:dyDescent="0.35">
      <c r="N89" s="11"/>
    </row>
    <row r="90" spans="14:14" x14ac:dyDescent="0.35">
      <c r="N90" s="11"/>
    </row>
    <row r="91" spans="14:14" x14ac:dyDescent="0.35">
      <c r="N91" s="11"/>
    </row>
    <row r="92" spans="14:14" x14ac:dyDescent="0.35">
      <c r="N92" s="11"/>
    </row>
    <row r="93" spans="14:14" x14ac:dyDescent="0.35">
      <c r="N93" s="11"/>
    </row>
    <row r="94" spans="14:14" x14ac:dyDescent="0.35">
      <c r="N94" s="11"/>
    </row>
    <row r="95" spans="14:14" x14ac:dyDescent="0.35">
      <c r="N95" s="11"/>
    </row>
    <row r="96" spans="14:14" x14ac:dyDescent="0.35">
      <c r="N96" s="11"/>
    </row>
    <row r="97" spans="14:14" x14ac:dyDescent="0.35">
      <c r="N97" s="11"/>
    </row>
    <row r="98" spans="14:14" x14ac:dyDescent="0.35">
      <c r="N98" s="11"/>
    </row>
    <row r="99" spans="14:14" x14ac:dyDescent="0.35">
      <c r="N99" s="11"/>
    </row>
    <row r="100" spans="14:14" x14ac:dyDescent="0.35">
      <c r="N100" s="11"/>
    </row>
    <row r="101" spans="14:14" x14ac:dyDescent="0.35">
      <c r="N101" s="11"/>
    </row>
    <row r="102" spans="14:14" x14ac:dyDescent="0.35">
      <c r="N102" s="11"/>
    </row>
    <row r="103" spans="14:14" x14ac:dyDescent="0.35">
      <c r="N103" s="11"/>
    </row>
    <row r="104" spans="14:14" x14ac:dyDescent="0.35">
      <c r="N104" s="11"/>
    </row>
    <row r="105" spans="14:14" x14ac:dyDescent="0.35">
      <c r="N105" s="11"/>
    </row>
    <row r="106" spans="14:14" x14ac:dyDescent="0.35">
      <c r="N106" s="11"/>
    </row>
    <row r="107" spans="14:14" x14ac:dyDescent="0.35">
      <c r="N107" s="11"/>
    </row>
    <row r="108" spans="14:14" x14ac:dyDescent="0.35">
      <c r="N108" s="11"/>
    </row>
    <row r="109" spans="14:14" x14ac:dyDescent="0.35">
      <c r="N109" s="11"/>
    </row>
    <row r="110" spans="14:14" x14ac:dyDescent="0.35">
      <c r="N110" s="11"/>
    </row>
    <row r="111" spans="14:14" x14ac:dyDescent="0.35">
      <c r="N111" s="11"/>
    </row>
    <row r="112" spans="14:14" x14ac:dyDescent="0.35">
      <c r="N112" s="11"/>
    </row>
    <row r="113" spans="14:14" x14ac:dyDescent="0.35">
      <c r="N113" s="11"/>
    </row>
    <row r="114" spans="14:14" x14ac:dyDescent="0.35">
      <c r="N114" s="11"/>
    </row>
    <row r="115" spans="14:14" x14ac:dyDescent="0.35">
      <c r="N115" s="11"/>
    </row>
    <row r="116" spans="14:14" x14ac:dyDescent="0.35">
      <c r="N116" s="11"/>
    </row>
    <row r="117" spans="14:14" x14ac:dyDescent="0.35">
      <c r="N117" s="11"/>
    </row>
    <row r="118" spans="14:14" x14ac:dyDescent="0.35">
      <c r="N118" s="11"/>
    </row>
    <row r="119" spans="14:14" x14ac:dyDescent="0.35">
      <c r="N119" s="11"/>
    </row>
    <row r="120" spans="14:14" x14ac:dyDescent="0.35">
      <c r="N120" s="11"/>
    </row>
    <row r="121" spans="14:14" x14ac:dyDescent="0.35">
      <c r="N121" s="11"/>
    </row>
    <row r="122" spans="14:14" x14ac:dyDescent="0.35">
      <c r="N122" s="11"/>
    </row>
    <row r="123" spans="14:14" x14ac:dyDescent="0.35">
      <c r="N123" s="11"/>
    </row>
    <row r="124" spans="14:14" x14ac:dyDescent="0.35">
      <c r="N124" s="11"/>
    </row>
    <row r="125" spans="14:14" x14ac:dyDescent="0.35">
      <c r="N125" s="11"/>
    </row>
    <row r="126" spans="14:14" x14ac:dyDescent="0.35">
      <c r="N126" s="11"/>
    </row>
    <row r="127" spans="14:14" x14ac:dyDescent="0.35">
      <c r="N127" s="11"/>
    </row>
    <row r="128" spans="14:14" x14ac:dyDescent="0.35">
      <c r="N128" s="11"/>
    </row>
    <row r="129" spans="14:14" x14ac:dyDescent="0.35">
      <c r="N129" s="11"/>
    </row>
    <row r="130" spans="14:14" x14ac:dyDescent="0.35">
      <c r="N130" s="11"/>
    </row>
    <row r="131" spans="14:14" x14ac:dyDescent="0.35">
      <c r="N131" s="11"/>
    </row>
    <row r="132" spans="14:14" x14ac:dyDescent="0.35">
      <c r="N132" s="11"/>
    </row>
    <row r="133" spans="14:14" x14ac:dyDescent="0.35">
      <c r="N133" s="11"/>
    </row>
    <row r="134" spans="14:14" x14ac:dyDescent="0.35">
      <c r="N134" s="11"/>
    </row>
    <row r="135" spans="14:14" x14ac:dyDescent="0.35">
      <c r="N135" s="11"/>
    </row>
    <row r="136" spans="14:14" x14ac:dyDescent="0.35">
      <c r="N136" s="11"/>
    </row>
    <row r="137" spans="14:14" x14ac:dyDescent="0.35">
      <c r="N137" s="11"/>
    </row>
    <row r="138" spans="14:14" x14ac:dyDescent="0.35">
      <c r="N138" s="11"/>
    </row>
    <row r="139" spans="14:14" x14ac:dyDescent="0.35">
      <c r="N139" s="11"/>
    </row>
    <row r="140" spans="14:14" x14ac:dyDescent="0.35">
      <c r="N140" s="11"/>
    </row>
    <row r="141" spans="14:14" x14ac:dyDescent="0.35">
      <c r="N141" s="11"/>
    </row>
    <row r="142" spans="14:14" x14ac:dyDescent="0.35">
      <c r="N142" s="11"/>
    </row>
    <row r="143" spans="14:14" x14ac:dyDescent="0.35">
      <c r="N143" s="11"/>
    </row>
    <row r="144" spans="14:14" x14ac:dyDescent="0.35">
      <c r="N144" s="11"/>
    </row>
    <row r="145" spans="14:14" x14ac:dyDescent="0.35">
      <c r="N145" s="11"/>
    </row>
    <row r="146" spans="14:14" x14ac:dyDescent="0.35">
      <c r="N146" s="11"/>
    </row>
    <row r="147" spans="14:14" x14ac:dyDescent="0.35">
      <c r="N147" s="11"/>
    </row>
    <row r="148" spans="14:14" x14ac:dyDescent="0.35">
      <c r="N148" s="11"/>
    </row>
    <row r="149" spans="14:14" x14ac:dyDescent="0.35">
      <c r="N149" s="11"/>
    </row>
    <row r="150" spans="14:14" x14ac:dyDescent="0.35">
      <c r="N150" s="11"/>
    </row>
    <row r="151" spans="14:14" x14ac:dyDescent="0.35">
      <c r="N151" s="11"/>
    </row>
    <row r="152" spans="14:14" x14ac:dyDescent="0.35">
      <c r="N152" s="11"/>
    </row>
    <row r="153" spans="14:14" x14ac:dyDescent="0.35">
      <c r="N153" s="11"/>
    </row>
    <row r="154" spans="14:14" x14ac:dyDescent="0.35">
      <c r="N154" s="11"/>
    </row>
    <row r="155" spans="14:14" x14ac:dyDescent="0.35">
      <c r="N155" s="11"/>
    </row>
    <row r="156" spans="14:14" x14ac:dyDescent="0.35">
      <c r="N156" s="11"/>
    </row>
    <row r="157" spans="14:14" x14ac:dyDescent="0.35">
      <c r="N157" s="11"/>
    </row>
    <row r="158" spans="14:14" x14ac:dyDescent="0.35">
      <c r="N158" s="11"/>
    </row>
    <row r="159" spans="14:14" x14ac:dyDescent="0.35">
      <c r="N159" s="11"/>
    </row>
    <row r="160" spans="14:14" x14ac:dyDescent="0.35">
      <c r="N160" s="11"/>
    </row>
    <row r="161" spans="14:14" x14ac:dyDescent="0.35">
      <c r="N161" s="11"/>
    </row>
    <row r="162" spans="14:14" x14ac:dyDescent="0.35">
      <c r="N162" s="11"/>
    </row>
    <row r="163" spans="14:14" x14ac:dyDescent="0.35">
      <c r="N163" s="11"/>
    </row>
    <row r="164" spans="14:14" x14ac:dyDescent="0.35">
      <c r="N164" s="11"/>
    </row>
    <row r="165" spans="14:14" x14ac:dyDescent="0.35">
      <c r="N165" s="11"/>
    </row>
    <row r="166" spans="14:14" x14ac:dyDescent="0.35">
      <c r="N166" s="11"/>
    </row>
    <row r="167" spans="14:14" x14ac:dyDescent="0.35">
      <c r="N167" s="11"/>
    </row>
    <row r="168" spans="14:14" x14ac:dyDescent="0.35">
      <c r="N168" s="11"/>
    </row>
    <row r="169" spans="14:14" x14ac:dyDescent="0.35">
      <c r="N169" s="11"/>
    </row>
    <row r="170" spans="14:14" x14ac:dyDescent="0.35">
      <c r="N170" s="11"/>
    </row>
    <row r="171" spans="14:14" x14ac:dyDescent="0.35">
      <c r="N171" s="11"/>
    </row>
    <row r="172" spans="14:14" x14ac:dyDescent="0.35">
      <c r="N172" s="11"/>
    </row>
    <row r="173" spans="14:14" x14ac:dyDescent="0.35">
      <c r="N173" s="11"/>
    </row>
    <row r="174" spans="14:14" x14ac:dyDescent="0.35">
      <c r="N174" s="11"/>
    </row>
    <row r="175" spans="14:14" x14ac:dyDescent="0.35">
      <c r="N175" s="11"/>
    </row>
    <row r="176" spans="14:14" x14ac:dyDescent="0.35">
      <c r="N176" s="11"/>
    </row>
    <row r="177" spans="14:14" x14ac:dyDescent="0.35">
      <c r="N177" s="11"/>
    </row>
    <row r="178" spans="14:14" x14ac:dyDescent="0.35">
      <c r="N178" s="11"/>
    </row>
    <row r="179" spans="14:14" x14ac:dyDescent="0.35">
      <c r="N179" s="11"/>
    </row>
    <row r="180" spans="14:14" x14ac:dyDescent="0.35">
      <c r="N180" s="11"/>
    </row>
    <row r="181" spans="14:14" x14ac:dyDescent="0.35">
      <c r="N181" s="11"/>
    </row>
    <row r="182" spans="14:14" x14ac:dyDescent="0.35">
      <c r="N182" s="11"/>
    </row>
    <row r="183" spans="14:14" x14ac:dyDescent="0.35">
      <c r="N183" s="11"/>
    </row>
    <row r="184" spans="14:14" x14ac:dyDescent="0.35">
      <c r="N184" s="11"/>
    </row>
    <row r="185" spans="14:14" x14ac:dyDescent="0.35">
      <c r="N185" s="11"/>
    </row>
    <row r="186" spans="14:14" x14ac:dyDescent="0.35">
      <c r="N186" s="11"/>
    </row>
    <row r="187" spans="14:14" x14ac:dyDescent="0.35">
      <c r="N187" s="11"/>
    </row>
    <row r="188" spans="14:14" x14ac:dyDescent="0.35">
      <c r="N188" s="11"/>
    </row>
    <row r="189" spans="14:14" x14ac:dyDescent="0.35">
      <c r="N189" s="11"/>
    </row>
    <row r="190" spans="14:14" x14ac:dyDescent="0.35">
      <c r="N190" s="11"/>
    </row>
    <row r="191" spans="14:14" x14ac:dyDescent="0.35">
      <c r="N191" s="11"/>
    </row>
    <row r="192" spans="14:14" x14ac:dyDescent="0.35">
      <c r="N192" s="11"/>
    </row>
    <row r="193" spans="14:14" x14ac:dyDescent="0.35">
      <c r="N193" s="11"/>
    </row>
    <row r="194" spans="14:14" x14ac:dyDescent="0.35">
      <c r="N194" s="11"/>
    </row>
  </sheetData>
  <sheetProtection algorithmName="SHA-512" hashValue="TwH8w/JLxwldc23hkoNnC9Xqg1nHl0GQ1hx88BrUspX+wj826moFl9n2vTC/cdsJCPimU0OhTag49v4W5zi6Eg==" saltValue="D9rBWVDFVu0N+J49T3X+qQ==" spinCount="100000" sheet="1" selectLockedCells="1"/>
  <mergeCells count="20">
    <mergeCell ref="I9:I10"/>
    <mergeCell ref="I11:I12"/>
    <mergeCell ref="B13:C13"/>
    <mergeCell ref="E7:E8"/>
    <mergeCell ref="E9:E10"/>
    <mergeCell ref="E11:E12"/>
    <mergeCell ref="H9:H10"/>
    <mergeCell ref="H11:H12"/>
    <mergeCell ref="B9:C10"/>
    <mergeCell ref="D9:D10"/>
    <mergeCell ref="G9:G10"/>
    <mergeCell ref="B11:C12"/>
    <mergeCell ref="D11:D12"/>
    <mergeCell ref="G11:G12"/>
    <mergeCell ref="I7:I8"/>
    <mergeCell ref="B6:C6"/>
    <mergeCell ref="B7:C8"/>
    <mergeCell ref="D7:D8"/>
    <mergeCell ref="G7:G8"/>
    <mergeCell ref="H7:H8"/>
  </mergeCells>
  <conditionalFormatting sqref="B15">
    <cfRule type="containsText" dxfId="9" priority="3" operator="containsText" text="You are within the quota">
      <formula>NOT(ISERROR(SEARCH("You are within the quota",B15)))</formula>
    </cfRule>
  </conditionalFormatting>
  <conditionalFormatting sqref="G7:I13">
    <cfRule type="expression" dxfId="8" priority="2">
      <formula>MIN($G$7:$G$13)&lt;0</formula>
    </cfRule>
  </conditionalFormatting>
  <dataValidations count="2">
    <dataValidation type="whole" allowBlank="1" showInputMessage="1" showErrorMessage="1" error="Please enter a valid whole number._x000a_" sqref="D11:F11 D9:F9 D7:F7" xr:uid="{481B0E55-FB11-45B2-9701-E104206F28F1}">
      <formula1>0</formula1>
      <formula2>9.99999999999999E+57</formula2>
    </dataValidation>
    <dataValidation type="whole" allowBlank="1" showInputMessage="1" showErrorMessage="1" error="Please enter a valid whole number" sqref="D6 F6" xr:uid="{834F365A-80E3-4E26-B5D0-C5E5F79A0461}">
      <formula1>0</formula1>
      <formula2>9.99999999999999E+87</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8391-8152-4384-8138-752C44F3715B}">
  <dimension ref="B1:R194"/>
  <sheetViews>
    <sheetView showGridLines="0" showRowColHeaders="0" zoomScale="70" zoomScaleNormal="70" workbookViewId="0">
      <selection activeCell="D6" sqref="D6"/>
    </sheetView>
  </sheetViews>
  <sheetFormatPr defaultColWidth="8.81640625" defaultRowHeight="14.5" x14ac:dyDescent="0.35"/>
  <cols>
    <col min="1" max="1" width="4" style="10" customWidth="1"/>
    <col min="2" max="2" width="103.453125" style="10" customWidth="1"/>
    <col min="3" max="3" width="3.81640625" style="10" customWidth="1"/>
    <col min="4" max="4" width="32.7265625" style="10" customWidth="1"/>
    <col min="5" max="5" width="27.7265625" style="10" customWidth="1"/>
    <col min="6" max="6" width="4.453125" style="10" customWidth="1"/>
    <col min="7" max="7" width="28.1796875" style="10" hidden="1" customWidth="1"/>
    <col min="8" max="8" width="30.54296875" style="10" hidden="1" customWidth="1"/>
    <col min="9" max="9" width="23.81640625" style="10" customWidth="1"/>
    <col min="10" max="10" width="40.81640625" style="10" bestFit="1" customWidth="1"/>
    <col min="11" max="11" width="7.54296875" style="10" customWidth="1"/>
    <col min="12" max="12" width="5.81640625" style="10" customWidth="1"/>
    <col min="13" max="13" width="8.81640625" style="10"/>
    <col min="14" max="14" width="9.54296875" style="10" customWidth="1"/>
    <col min="15" max="15" width="10" style="10" customWidth="1"/>
    <col min="16" max="16" width="9.1796875" style="10" customWidth="1"/>
    <col min="17" max="17" width="4.453125" style="10" customWidth="1"/>
    <col min="18" max="16384" width="8.81640625" style="10"/>
  </cols>
  <sheetData>
    <row r="1" spans="2:18" ht="30" customHeight="1" x14ac:dyDescent="0.55000000000000004">
      <c r="B1" s="8" t="s">
        <v>34</v>
      </c>
      <c r="C1" s="9"/>
      <c r="Q1" s="11"/>
    </row>
    <row r="2" spans="2:18" ht="18" customHeight="1" x14ac:dyDescent="0.55000000000000004">
      <c r="B2" s="8" t="s">
        <v>15</v>
      </c>
      <c r="C2" s="9"/>
      <c r="D2" s="10" t="s">
        <v>8</v>
      </c>
      <c r="E2" s="12">
        <f ca="1">NOW()</f>
        <v>44224.640047222223</v>
      </c>
      <c r="G2" s="13"/>
      <c r="Q2" s="14"/>
    </row>
    <row r="3" spans="2:18" ht="15" customHeight="1" x14ac:dyDescent="0.35">
      <c r="P3" s="15"/>
      <c r="Q3" s="16"/>
      <c r="R3" s="17"/>
    </row>
    <row r="4" spans="2:18" ht="16" thickBot="1" x14ac:dyDescent="0.4">
      <c r="B4" s="18" t="s">
        <v>9</v>
      </c>
      <c r="K4" s="15"/>
      <c r="L4" s="16"/>
    </row>
    <row r="5" spans="2:18" ht="63.5" thickBot="1" x14ac:dyDescent="0.55000000000000004">
      <c r="B5" s="36" t="s">
        <v>0</v>
      </c>
      <c r="C5" s="42"/>
      <c r="D5" s="38" t="s">
        <v>40</v>
      </c>
      <c r="E5" s="38" t="s">
        <v>41</v>
      </c>
      <c r="F5" s="33"/>
      <c r="G5" s="43" t="s">
        <v>13</v>
      </c>
      <c r="H5" s="43" t="s">
        <v>14</v>
      </c>
      <c r="I5" s="43" t="s">
        <v>42</v>
      </c>
      <c r="K5" s="20"/>
      <c r="M5" s="20"/>
      <c r="P5" s="11"/>
    </row>
    <row r="6" spans="2:18" s="21" customFormat="1" ht="39.65" customHeight="1" thickBot="1" x14ac:dyDescent="0.55000000000000004">
      <c r="B6" s="85" t="s">
        <v>46</v>
      </c>
      <c r="C6" s="99"/>
      <c r="D6" s="39"/>
      <c r="E6" s="40" t="s">
        <v>1</v>
      </c>
      <c r="F6" s="44"/>
      <c r="G6" s="45" t="s">
        <v>1</v>
      </c>
      <c r="H6" s="46" t="s">
        <v>1</v>
      </c>
      <c r="I6" s="63" t="s">
        <v>1</v>
      </c>
    </row>
    <row r="7" spans="2:18" s="21" customFormat="1" ht="27.65" customHeight="1" thickBot="1" x14ac:dyDescent="0.5">
      <c r="B7" s="86" t="s">
        <v>38</v>
      </c>
      <c r="C7" s="86"/>
      <c r="D7" s="87"/>
      <c r="E7" s="87"/>
      <c r="F7" s="47"/>
      <c r="G7" s="100">
        <f>IF(G13&lt;&gt;0,(MIN(H25,(ROUNDDOWN(((D6+D13+1)*Quota!C4),0)))-(D7+E7)),(MIN(0,((ROUNDDOWN(((D6+D13+1)*Quota!C4),0)))-(D7+E7))))</f>
        <v>0</v>
      </c>
      <c r="H7" s="104">
        <f>IF(G13&lt;&gt;0,(MIN(H25,(ROUNDDOWN(((D6+D13)*Quota!C4),0)))-(D7+E7)),(MIN(0,((ROUNDDOWN(((D6+D13)*Quota!C4),0)))-(D7+E7))))</f>
        <v>0</v>
      </c>
      <c r="I7" s="92">
        <f>IF(AND(D7&lt;&gt;0, G7&lt;1), H7, G7)</f>
        <v>0</v>
      </c>
      <c r="K7" s="22"/>
    </row>
    <row r="8" spans="2:18" s="21" customFormat="1" ht="19" thickBot="1" x14ac:dyDescent="0.5">
      <c r="B8" s="86"/>
      <c r="C8" s="86"/>
      <c r="D8" s="87"/>
      <c r="E8" s="94"/>
      <c r="F8" s="48"/>
      <c r="G8" s="101"/>
      <c r="H8" s="103"/>
      <c r="I8" s="92"/>
      <c r="K8" s="22"/>
    </row>
    <row r="9" spans="2:18" s="21" customFormat="1" ht="20.5" customHeight="1" thickBot="1" x14ac:dyDescent="0.5">
      <c r="B9" s="86" t="s">
        <v>39</v>
      </c>
      <c r="C9" s="86"/>
      <c r="D9" s="87"/>
      <c r="E9" s="87"/>
      <c r="F9" s="47"/>
      <c r="G9" s="100">
        <f>IF(G13&lt;&gt;0,(MIN(H26,(ROUNDDOWN(((D6+D13+1)*Quota!C5),0)))-(D9+E9)),(MIN(0,((ROUNDDOWN(((D6+D13+1)*Quota!C5),0)))-(D9+E9))))</f>
        <v>0</v>
      </c>
      <c r="H9" s="104">
        <f>IF(G13&lt;&gt;0,(MIN(H26,(ROUNDDOWN(((D6+D13)*Quota!C5),0)))-(D9+E9)),(MIN(0,((ROUNDDOWN(((D6+D13)*Quota!C5),0)))-(D9+E9))))</f>
        <v>0</v>
      </c>
      <c r="I9" s="92">
        <f>IF(AND(D9&lt;&gt;0,G9&lt;1), H9, G9)</f>
        <v>0</v>
      </c>
    </row>
    <row r="10" spans="2:18" s="21" customFormat="1" ht="19.149999999999999" customHeight="1" thickBot="1" x14ac:dyDescent="0.5">
      <c r="B10" s="86"/>
      <c r="C10" s="86"/>
      <c r="D10" s="87"/>
      <c r="E10" s="94"/>
      <c r="F10" s="48"/>
      <c r="G10" s="101"/>
      <c r="H10" s="103"/>
      <c r="I10" s="92"/>
    </row>
    <row r="11" spans="2:18" s="21" customFormat="1" ht="20.5" customHeight="1" thickBot="1" x14ac:dyDescent="0.5">
      <c r="B11" s="86" t="s">
        <v>11</v>
      </c>
      <c r="C11" s="86"/>
      <c r="D11" s="87"/>
      <c r="E11" s="95"/>
      <c r="F11" s="47"/>
      <c r="G11" s="105">
        <f>ROUNDDOWN(D6*Quota!C3,0)-D11-E11-J25-J26</f>
        <v>0</v>
      </c>
      <c r="H11" s="102">
        <f>G11</f>
        <v>0</v>
      </c>
      <c r="I11" s="92">
        <f>G11</f>
        <v>0</v>
      </c>
      <c r="K11" s="22"/>
    </row>
    <row r="12" spans="2:18" s="21" customFormat="1" ht="19.899999999999999" customHeight="1" thickBot="1" x14ac:dyDescent="0.5">
      <c r="B12" s="86"/>
      <c r="C12" s="86"/>
      <c r="D12" s="87"/>
      <c r="E12" s="96"/>
      <c r="F12" s="48"/>
      <c r="G12" s="101"/>
      <c r="H12" s="103"/>
      <c r="I12" s="92"/>
      <c r="K12" s="22"/>
    </row>
    <row r="13" spans="2:18" s="21" customFormat="1" ht="36.65" customHeight="1" thickBot="1" x14ac:dyDescent="0.65">
      <c r="B13" s="93" t="s">
        <v>12</v>
      </c>
      <c r="C13" s="93"/>
      <c r="D13" s="41">
        <f>SUM(D7:D11)</f>
        <v>0</v>
      </c>
      <c r="E13" s="41">
        <f>SUM(E7:E11)</f>
        <v>0</v>
      </c>
      <c r="F13" s="49"/>
      <c r="G13" s="50">
        <f>IF(D6=1, ROUNDDOWN(D6*Quota!C6,0)-D13-E13, ROUNDDOWN(D6*Quota!C3,0)-D13-E13)</f>
        <v>0</v>
      </c>
      <c r="H13" s="51">
        <f>G13</f>
        <v>0</v>
      </c>
      <c r="I13" s="64">
        <f>G13</f>
        <v>0</v>
      </c>
      <c r="J13" s="22"/>
    </row>
    <row r="14" spans="2:18" ht="41.25" customHeight="1" x14ac:dyDescent="0.35">
      <c r="B14" s="15"/>
      <c r="C14" s="15"/>
      <c r="D14" s="24"/>
      <c r="E14" s="52"/>
      <c r="F14" s="24"/>
      <c r="G14" s="25"/>
      <c r="H14" s="34"/>
      <c r="I14" s="82"/>
    </row>
    <row r="15" spans="2:18" ht="19" customHeight="1" x14ac:dyDescent="0.5">
      <c r="B15" s="53" t="str">
        <f>IF(AND(D6="", D13=0, E13=0), "", IF(OR(I7&lt;0, I9&lt;0, I11&lt;0, I13&lt;0), "You will exceed the quota for:  &gt;&gt;&gt;&gt;&gt;","You are within the quota  &gt;&gt;&gt;&gt;&gt;"))</f>
        <v/>
      </c>
      <c r="C15" s="54"/>
      <c r="D15" s="26"/>
      <c r="E15" s="24"/>
      <c r="F15" s="26"/>
      <c r="G15" s="55"/>
      <c r="H15" s="56"/>
      <c r="I15" s="57" t="str">
        <f>IF(I7&lt;0, "-S Pass","")</f>
        <v/>
      </c>
    </row>
    <row r="16" spans="2:18" ht="19" customHeight="1" x14ac:dyDescent="0.35">
      <c r="B16" s="54"/>
      <c r="C16" s="54"/>
      <c r="D16" s="26"/>
      <c r="E16" s="26"/>
      <c r="F16" s="26"/>
      <c r="G16" s="58"/>
      <c r="H16" s="59"/>
      <c r="I16" s="57" t="str">
        <f>IF(I9&lt;0, "-PRC Work Permit","")</f>
        <v/>
      </c>
    </row>
    <row r="17" spans="2:14" ht="19" customHeight="1" x14ac:dyDescent="0.35">
      <c r="B17" s="54"/>
      <c r="C17" s="54"/>
      <c r="D17" s="26"/>
      <c r="E17" s="26"/>
      <c r="F17" s="26"/>
      <c r="G17" s="58"/>
      <c r="H17" s="59"/>
      <c r="I17" s="57" t="str">
        <f>IF(I13&lt;0,"-Total Foreign Workers","")</f>
        <v/>
      </c>
    </row>
    <row r="18" spans="2:14" ht="19" customHeight="1" thickBot="1" x14ac:dyDescent="0.4">
      <c r="B18" s="54"/>
      <c r="C18" s="54"/>
      <c r="D18" s="26"/>
      <c r="E18" s="26"/>
      <c r="F18" s="26"/>
      <c r="G18" s="60"/>
      <c r="H18" s="61"/>
      <c r="I18" s="62"/>
    </row>
    <row r="19" spans="2:14" ht="21.5" thickTop="1" x14ac:dyDescent="0.5">
      <c r="B19" s="27" t="str">
        <f>IF(B15&lt;&gt;"","TIP:","")</f>
        <v/>
      </c>
      <c r="C19" s="23"/>
      <c r="D19" s="24"/>
      <c r="E19" s="24"/>
      <c r="F19" s="24"/>
      <c r="G19" s="28"/>
      <c r="H19" s="20"/>
    </row>
    <row r="20" spans="2:14" ht="18.5" x14ac:dyDescent="0.45">
      <c r="B20" s="29" t="str">
        <f>IF(B15&lt;&gt;"","Here's what you can do:","")</f>
        <v/>
      </c>
    </row>
    <row r="21" spans="2:14" ht="18.5" x14ac:dyDescent="0.45">
      <c r="B21" s="30" t="str">
        <f>IF(B20&lt;&gt;"","   - Option 1: Increase the number of local employees.","")</f>
        <v/>
      </c>
    </row>
    <row r="22" spans="2:14" ht="18.5" x14ac:dyDescent="0.45">
      <c r="B22" s="30" t="str">
        <f>IF(B20&lt;&gt;"","   - Option 2: Adjust the number of S Pass holders, PRC Work Permit holders, Malaysian/NAS Work Permit holders.","")</f>
        <v/>
      </c>
    </row>
    <row r="23" spans="2:14" hidden="1" x14ac:dyDescent="0.35">
      <c r="B23" s="23"/>
      <c r="C23" s="23"/>
      <c r="D23" s="24"/>
      <c r="E23" s="24"/>
      <c r="F23" s="24"/>
      <c r="G23" s="31" t="s">
        <v>30</v>
      </c>
      <c r="H23" s="20">
        <f>ROUNDDOWN(D6*Quota!C3,0)</f>
        <v>0</v>
      </c>
    </row>
    <row r="24" spans="2:14" hidden="1" x14ac:dyDescent="0.35">
      <c r="B24" s="23"/>
      <c r="C24" s="23"/>
      <c r="D24" s="24"/>
      <c r="E24" s="24"/>
      <c r="F24" s="24"/>
      <c r="G24" s="31" t="s">
        <v>33</v>
      </c>
      <c r="H24" s="32">
        <f>H23- MIN((D7+E7),H25)-MIN((D9+E9),H26)</f>
        <v>0</v>
      </c>
      <c r="I24" s="17">
        <f>D11+E11</f>
        <v>0</v>
      </c>
      <c r="J24" s="10">
        <f>IF(H24&lt;I24,H24,I24)</f>
        <v>0</v>
      </c>
    </row>
    <row r="25" spans="2:14" hidden="1" x14ac:dyDescent="0.35">
      <c r="G25" s="15" t="s">
        <v>31</v>
      </c>
      <c r="H25" s="10">
        <f>ROUNDDOWN(((D6+H23)*Quota!C4),0)</f>
        <v>0</v>
      </c>
      <c r="I25" s="17">
        <f>D7+E7</f>
        <v>0</v>
      </c>
      <c r="J25" s="10">
        <f>IF(H25&lt;I25,H25,I25)</f>
        <v>0</v>
      </c>
      <c r="N25" s="11"/>
    </row>
    <row r="26" spans="2:14" hidden="1" x14ac:dyDescent="0.35">
      <c r="G26" s="15" t="s">
        <v>32</v>
      </c>
      <c r="H26" s="10">
        <f>ROUNDDOWN(((D6+H23)*Quota!C5),0)</f>
        <v>0</v>
      </c>
      <c r="I26" s="17">
        <f>D9+E9</f>
        <v>0</v>
      </c>
      <c r="J26" s="10">
        <f t="shared" ref="J26" si="0">IF(H26&lt;I26,H26,I26)</f>
        <v>0</v>
      </c>
      <c r="N26" s="11"/>
    </row>
    <row r="27" spans="2:14" x14ac:dyDescent="0.35">
      <c r="G27" s="15"/>
      <c r="N27" s="11"/>
    </row>
    <row r="28" spans="2:14" x14ac:dyDescent="0.35">
      <c r="N28" s="11"/>
    </row>
    <row r="29" spans="2:14" x14ac:dyDescent="0.35">
      <c r="N29" s="11"/>
    </row>
    <row r="30" spans="2:14" x14ac:dyDescent="0.35">
      <c r="N30" s="11"/>
    </row>
    <row r="31" spans="2:14" x14ac:dyDescent="0.35">
      <c r="N31" s="11"/>
    </row>
    <row r="32" spans="2:14" x14ac:dyDescent="0.35">
      <c r="N32" s="11"/>
    </row>
    <row r="33" spans="14:14" x14ac:dyDescent="0.35">
      <c r="N33" s="11"/>
    </row>
    <row r="34" spans="14:14" x14ac:dyDescent="0.35">
      <c r="N34" s="11"/>
    </row>
    <row r="35" spans="14:14" x14ac:dyDescent="0.35">
      <c r="N35" s="11"/>
    </row>
    <row r="36" spans="14:14" x14ac:dyDescent="0.35">
      <c r="N36" s="11"/>
    </row>
    <row r="37" spans="14:14" x14ac:dyDescent="0.35">
      <c r="N37" s="11"/>
    </row>
    <row r="38" spans="14:14" x14ac:dyDescent="0.35">
      <c r="N38" s="11"/>
    </row>
    <row r="39" spans="14:14" x14ac:dyDescent="0.35">
      <c r="N39" s="11"/>
    </row>
    <row r="40" spans="14:14" x14ac:dyDescent="0.35">
      <c r="N40" s="11"/>
    </row>
    <row r="41" spans="14:14" x14ac:dyDescent="0.35">
      <c r="N41" s="11"/>
    </row>
    <row r="42" spans="14:14" x14ac:dyDescent="0.35">
      <c r="N42" s="11"/>
    </row>
    <row r="43" spans="14:14" x14ac:dyDescent="0.35">
      <c r="N43" s="11"/>
    </row>
    <row r="44" spans="14:14" x14ac:dyDescent="0.35">
      <c r="N44" s="11"/>
    </row>
    <row r="45" spans="14:14" x14ac:dyDescent="0.35">
      <c r="N45" s="11"/>
    </row>
    <row r="46" spans="14:14" x14ac:dyDescent="0.35">
      <c r="N46" s="11"/>
    </row>
    <row r="47" spans="14:14" x14ac:dyDescent="0.35">
      <c r="N47" s="11"/>
    </row>
    <row r="48" spans="14:14" x14ac:dyDescent="0.35">
      <c r="N48" s="11"/>
    </row>
    <row r="49" spans="14:14" x14ac:dyDescent="0.35">
      <c r="N49" s="11"/>
    </row>
    <row r="50" spans="14:14" x14ac:dyDescent="0.35">
      <c r="N50" s="11"/>
    </row>
    <row r="51" spans="14:14" x14ac:dyDescent="0.35">
      <c r="N51" s="11"/>
    </row>
    <row r="52" spans="14:14" x14ac:dyDescent="0.35">
      <c r="N52" s="11"/>
    </row>
    <row r="53" spans="14:14" x14ac:dyDescent="0.35">
      <c r="N53" s="11"/>
    </row>
    <row r="54" spans="14:14" x14ac:dyDescent="0.35">
      <c r="N54" s="11"/>
    </row>
    <row r="55" spans="14:14" x14ac:dyDescent="0.35">
      <c r="N55" s="11"/>
    </row>
    <row r="56" spans="14:14" x14ac:dyDescent="0.35">
      <c r="N56" s="11"/>
    </row>
    <row r="57" spans="14:14" x14ac:dyDescent="0.35">
      <c r="N57" s="11"/>
    </row>
    <row r="58" spans="14:14" x14ac:dyDescent="0.35">
      <c r="N58" s="11"/>
    </row>
    <row r="59" spans="14:14" x14ac:dyDescent="0.35">
      <c r="N59" s="11"/>
    </row>
    <row r="60" spans="14:14" x14ac:dyDescent="0.35">
      <c r="N60" s="11"/>
    </row>
    <row r="61" spans="14:14" x14ac:dyDescent="0.35">
      <c r="N61" s="11"/>
    </row>
    <row r="62" spans="14:14" x14ac:dyDescent="0.35">
      <c r="N62" s="11"/>
    </row>
    <row r="63" spans="14:14" x14ac:dyDescent="0.35">
      <c r="N63" s="11"/>
    </row>
    <row r="64" spans="14:14" x14ac:dyDescent="0.35">
      <c r="N64" s="11"/>
    </row>
    <row r="65" spans="14:14" x14ac:dyDescent="0.35">
      <c r="N65" s="11"/>
    </row>
    <row r="66" spans="14:14" x14ac:dyDescent="0.35">
      <c r="N66" s="11"/>
    </row>
    <row r="67" spans="14:14" x14ac:dyDescent="0.35">
      <c r="N67" s="11"/>
    </row>
    <row r="68" spans="14:14" x14ac:dyDescent="0.35">
      <c r="N68" s="11"/>
    </row>
    <row r="69" spans="14:14" x14ac:dyDescent="0.35">
      <c r="N69" s="11"/>
    </row>
    <row r="70" spans="14:14" x14ac:dyDescent="0.35">
      <c r="N70" s="11"/>
    </row>
    <row r="71" spans="14:14" x14ac:dyDescent="0.35">
      <c r="N71" s="11"/>
    </row>
    <row r="72" spans="14:14" x14ac:dyDescent="0.35">
      <c r="N72" s="11"/>
    </row>
    <row r="73" spans="14:14" x14ac:dyDescent="0.35">
      <c r="N73" s="11"/>
    </row>
    <row r="74" spans="14:14" x14ac:dyDescent="0.35">
      <c r="N74" s="11"/>
    </row>
    <row r="75" spans="14:14" x14ac:dyDescent="0.35">
      <c r="N75" s="11"/>
    </row>
    <row r="76" spans="14:14" x14ac:dyDescent="0.35">
      <c r="N76" s="11"/>
    </row>
    <row r="77" spans="14:14" x14ac:dyDescent="0.35">
      <c r="N77" s="11"/>
    </row>
    <row r="78" spans="14:14" x14ac:dyDescent="0.35">
      <c r="N78" s="11"/>
    </row>
    <row r="79" spans="14:14" x14ac:dyDescent="0.35">
      <c r="N79" s="11"/>
    </row>
    <row r="80" spans="14:14" x14ac:dyDescent="0.35">
      <c r="N80" s="11"/>
    </row>
    <row r="81" spans="14:14" x14ac:dyDescent="0.35">
      <c r="N81" s="11"/>
    </row>
    <row r="82" spans="14:14" x14ac:dyDescent="0.35">
      <c r="N82" s="11"/>
    </row>
    <row r="83" spans="14:14" x14ac:dyDescent="0.35">
      <c r="N83" s="11"/>
    </row>
    <row r="84" spans="14:14" x14ac:dyDescent="0.35">
      <c r="N84" s="11"/>
    </row>
    <row r="85" spans="14:14" x14ac:dyDescent="0.35">
      <c r="N85" s="11"/>
    </row>
    <row r="86" spans="14:14" x14ac:dyDescent="0.35">
      <c r="N86" s="11"/>
    </row>
    <row r="87" spans="14:14" x14ac:dyDescent="0.35">
      <c r="N87" s="11"/>
    </row>
    <row r="88" spans="14:14" x14ac:dyDescent="0.35">
      <c r="N88" s="11"/>
    </row>
    <row r="89" spans="14:14" x14ac:dyDescent="0.35">
      <c r="N89" s="11"/>
    </row>
    <row r="90" spans="14:14" x14ac:dyDescent="0.35">
      <c r="N90" s="11"/>
    </row>
    <row r="91" spans="14:14" x14ac:dyDescent="0.35">
      <c r="N91" s="11"/>
    </row>
    <row r="92" spans="14:14" x14ac:dyDescent="0.35">
      <c r="N92" s="11"/>
    </row>
    <row r="93" spans="14:14" x14ac:dyDescent="0.35">
      <c r="N93" s="11"/>
    </row>
    <row r="94" spans="14:14" x14ac:dyDescent="0.35">
      <c r="N94" s="11"/>
    </row>
    <row r="95" spans="14:14" x14ac:dyDescent="0.35">
      <c r="N95" s="11"/>
    </row>
    <row r="96" spans="14:14" x14ac:dyDescent="0.35">
      <c r="N96" s="11"/>
    </row>
    <row r="97" spans="14:14" x14ac:dyDescent="0.35">
      <c r="N97" s="11"/>
    </row>
    <row r="98" spans="14:14" x14ac:dyDescent="0.35">
      <c r="N98" s="11"/>
    </row>
    <row r="99" spans="14:14" x14ac:dyDescent="0.35">
      <c r="N99" s="11"/>
    </row>
    <row r="100" spans="14:14" x14ac:dyDescent="0.35">
      <c r="N100" s="11"/>
    </row>
    <row r="101" spans="14:14" x14ac:dyDescent="0.35">
      <c r="N101" s="11"/>
    </row>
    <row r="102" spans="14:14" x14ac:dyDescent="0.35">
      <c r="N102" s="11"/>
    </row>
    <row r="103" spans="14:14" x14ac:dyDescent="0.35">
      <c r="N103" s="11"/>
    </row>
    <row r="104" spans="14:14" x14ac:dyDescent="0.35">
      <c r="N104" s="11"/>
    </row>
    <row r="105" spans="14:14" x14ac:dyDescent="0.35">
      <c r="N105" s="11"/>
    </row>
    <row r="106" spans="14:14" x14ac:dyDescent="0.35">
      <c r="N106" s="11"/>
    </row>
    <row r="107" spans="14:14" x14ac:dyDescent="0.35">
      <c r="N107" s="11"/>
    </row>
    <row r="108" spans="14:14" x14ac:dyDescent="0.35">
      <c r="N108" s="11"/>
    </row>
    <row r="109" spans="14:14" x14ac:dyDescent="0.35">
      <c r="N109" s="11"/>
    </row>
    <row r="110" spans="14:14" x14ac:dyDescent="0.35">
      <c r="N110" s="11"/>
    </row>
    <row r="111" spans="14:14" x14ac:dyDescent="0.35">
      <c r="N111" s="11"/>
    </row>
    <row r="112" spans="14:14" x14ac:dyDescent="0.35">
      <c r="N112" s="11"/>
    </row>
    <row r="113" spans="14:14" x14ac:dyDescent="0.35">
      <c r="N113" s="11"/>
    </row>
    <row r="114" spans="14:14" x14ac:dyDescent="0.35">
      <c r="N114" s="11"/>
    </row>
    <row r="115" spans="14:14" x14ac:dyDescent="0.35">
      <c r="N115" s="11"/>
    </row>
    <row r="116" spans="14:14" x14ac:dyDescent="0.35">
      <c r="N116" s="11"/>
    </row>
    <row r="117" spans="14:14" x14ac:dyDescent="0.35">
      <c r="N117" s="11"/>
    </row>
    <row r="118" spans="14:14" x14ac:dyDescent="0.35">
      <c r="N118" s="11"/>
    </row>
    <row r="119" spans="14:14" x14ac:dyDescent="0.35">
      <c r="N119" s="11"/>
    </row>
    <row r="120" spans="14:14" x14ac:dyDescent="0.35">
      <c r="N120" s="11"/>
    </row>
    <row r="121" spans="14:14" x14ac:dyDescent="0.35">
      <c r="N121" s="11"/>
    </row>
    <row r="122" spans="14:14" x14ac:dyDescent="0.35">
      <c r="N122" s="11"/>
    </row>
    <row r="123" spans="14:14" x14ac:dyDescent="0.35">
      <c r="N123" s="11"/>
    </row>
    <row r="124" spans="14:14" x14ac:dyDescent="0.35">
      <c r="N124" s="11"/>
    </row>
    <row r="125" spans="14:14" x14ac:dyDescent="0.35">
      <c r="N125" s="11"/>
    </row>
    <row r="126" spans="14:14" x14ac:dyDescent="0.35">
      <c r="N126" s="11"/>
    </row>
    <row r="127" spans="14:14" x14ac:dyDescent="0.35">
      <c r="N127" s="11"/>
    </row>
    <row r="128" spans="14:14" x14ac:dyDescent="0.35">
      <c r="N128" s="11"/>
    </row>
    <row r="129" spans="14:14" x14ac:dyDescent="0.35">
      <c r="N129" s="11"/>
    </row>
    <row r="130" spans="14:14" x14ac:dyDescent="0.35">
      <c r="N130" s="11"/>
    </row>
    <row r="131" spans="14:14" x14ac:dyDescent="0.35">
      <c r="N131" s="11"/>
    </row>
    <row r="132" spans="14:14" x14ac:dyDescent="0.35">
      <c r="N132" s="11"/>
    </row>
    <row r="133" spans="14:14" x14ac:dyDescent="0.35">
      <c r="N133" s="11"/>
    </row>
    <row r="134" spans="14:14" x14ac:dyDescent="0.35">
      <c r="N134" s="11"/>
    </row>
    <row r="135" spans="14:14" x14ac:dyDescent="0.35">
      <c r="N135" s="11"/>
    </row>
    <row r="136" spans="14:14" x14ac:dyDescent="0.35">
      <c r="N136" s="11"/>
    </row>
    <row r="137" spans="14:14" x14ac:dyDescent="0.35">
      <c r="N137" s="11"/>
    </row>
    <row r="138" spans="14:14" x14ac:dyDescent="0.35">
      <c r="N138" s="11"/>
    </row>
    <row r="139" spans="14:14" x14ac:dyDescent="0.35">
      <c r="N139" s="11"/>
    </row>
    <row r="140" spans="14:14" x14ac:dyDescent="0.35">
      <c r="N140" s="11"/>
    </row>
    <row r="141" spans="14:14" x14ac:dyDescent="0.35">
      <c r="N141" s="11"/>
    </row>
    <row r="142" spans="14:14" x14ac:dyDescent="0.35">
      <c r="N142" s="11"/>
    </row>
    <row r="143" spans="14:14" x14ac:dyDescent="0.35">
      <c r="N143" s="11"/>
    </row>
    <row r="144" spans="14:14" x14ac:dyDescent="0.35">
      <c r="N144" s="11"/>
    </row>
    <row r="145" spans="14:14" x14ac:dyDescent="0.35">
      <c r="N145" s="11"/>
    </row>
    <row r="146" spans="14:14" x14ac:dyDescent="0.35">
      <c r="N146" s="11"/>
    </row>
    <row r="147" spans="14:14" x14ac:dyDescent="0.35">
      <c r="N147" s="11"/>
    </row>
    <row r="148" spans="14:14" x14ac:dyDescent="0.35">
      <c r="N148" s="11"/>
    </row>
    <row r="149" spans="14:14" x14ac:dyDescent="0.35">
      <c r="N149" s="11"/>
    </row>
    <row r="150" spans="14:14" x14ac:dyDescent="0.35">
      <c r="N150" s="11"/>
    </row>
    <row r="151" spans="14:14" x14ac:dyDescent="0.35">
      <c r="N151" s="11"/>
    </row>
    <row r="152" spans="14:14" x14ac:dyDescent="0.35">
      <c r="N152" s="11"/>
    </row>
    <row r="153" spans="14:14" x14ac:dyDescent="0.35">
      <c r="N153" s="11"/>
    </row>
    <row r="154" spans="14:14" x14ac:dyDescent="0.35">
      <c r="N154" s="11"/>
    </row>
    <row r="155" spans="14:14" x14ac:dyDescent="0.35">
      <c r="N155" s="11"/>
    </row>
    <row r="156" spans="14:14" x14ac:dyDescent="0.35">
      <c r="N156" s="11"/>
    </row>
    <row r="157" spans="14:14" x14ac:dyDescent="0.35">
      <c r="N157" s="11"/>
    </row>
    <row r="158" spans="14:14" x14ac:dyDescent="0.35">
      <c r="N158" s="11"/>
    </row>
    <row r="159" spans="14:14" x14ac:dyDescent="0.35">
      <c r="N159" s="11"/>
    </row>
    <row r="160" spans="14:14" x14ac:dyDescent="0.35">
      <c r="N160" s="11"/>
    </row>
    <row r="161" spans="14:14" x14ac:dyDescent="0.35">
      <c r="N161" s="11"/>
    </row>
    <row r="162" spans="14:14" x14ac:dyDescent="0.35">
      <c r="N162" s="11"/>
    </row>
    <row r="163" spans="14:14" x14ac:dyDescent="0.35">
      <c r="N163" s="11"/>
    </row>
    <row r="164" spans="14:14" x14ac:dyDescent="0.35">
      <c r="N164" s="11"/>
    </row>
    <row r="165" spans="14:14" x14ac:dyDescent="0.35">
      <c r="N165" s="11"/>
    </row>
    <row r="166" spans="14:14" x14ac:dyDescent="0.35">
      <c r="N166" s="11"/>
    </row>
    <row r="167" spans="14:14" x14ac:dyDescent="0.35">
      <c r="N167" s="11"/>
    </row>
    <row r="168" spans="14:14" x14ac:dyDescent="0.35">
      <c r="N168" s="11"/>
    </row>
    <row r="169" spans="14:14" x14ac:dyDescent="0.35">
      <c r="N169" s="11"/>
    </row>
    <row r="170" spans="14:14" x14ac:dyDescent="0.35">
      <c r="N170" s="11"/>
    </row>
    <row r="171" spans="14:14" x14ac:dyDescent="0.35">
      <c r="N171" s="11"/>
    </row>
    <row r="172" spans="14:14" x14ac:dyDescent="0.35">
      <c r="N172" s="11"/>
    </row>
    <row r="173" spans="14:14" x14ac:dyDescent="0.35">
      <c r="N173" s="11"/>
    </row>
    <row r="174" spans="14:14" x14ac:dyDescent="0.35">
      <c r="N174" s="11"/>
    </row>
    <row r="175" spans="14:14" x14ac:dyDescent="0.35">
      <c r="N175" s="11"/>
    </row>
    <row r="176" spans="14:14" x14ac:dyDescent="0.35">
      <c r="N176" s="11"/>
    </row>
    <row r="177" spans="14:14" x14ac:dyDescent="0.35">
      <c r="N177" s="11"/>
    </row>
    <row r="178" spans="14:14" x14ac:dyDescent="0.35">
      <c r="N178" s="11"/>
    </row>
    <row r="179" spans="14:14" x14ac:dyDescent="0.35">
      <c r="N179" s="11"/>
    </row>
    <row r="180" spans="14:14" x14ac:dyDescent="0.35">
      <c r="N180" s="11"/>
    </row>
    <row r="181" spans="14:14" x14ac:dyDescent="0.35">
      <c r="N181" s="11"/>
    </row>
    <row r="182" spans="14:14" x14ac:dyDescent="0.35">
      <c r="N182" s="11"/>
    </row>
    <row r="183" spans="14:14" x14ac:dyDescent="0.35">
      <c r="N183" s="11"/>
    </row>
    <row r="184" spans="14:14" x14ac:dyDescent="0.35">
      <c r="N184" s="11"/>
    </row>
    <row r="185" spans="14:14" x14ac:dyDescent="0.35">
      <c r="N185" s="11"/>
    </row>
    <row r="186" spans="14:14" x14ac:dyDescent="0.35">
      <c r="N186" s="11"/>
    </row>
    <row r="187" spans="14:14" x14ac:dyDescent="0.35">
      <c r="N187" s="11"/>
    </row>
    <row r="188" spans="14:14" x14ac:dyDescent="0.35">
      <c r="N188" s="11"/>
    </row>
    <row r="189" spans="14:14" x14ac:dyDescent="0.35">
      <c r="N189" s="11"/>
    </row>
    <row r="190" spans="14:14" x14ac:dyDescent="0.35">
      <c r="N190" s="11"/>
    </row>
    <row r="191" spans="14:14" x14ac:dyDescent="0.35">
      <c r="N191" s="11"/>
    </row>
    <row r="192" spans="14:14" x14ac:dyDescent="0.35">
      <c r="N192" s="11"/>
    </row>
    <row r="193" spans="14:14" x14ac:dyDescent="0.35">
      <c r="N193" s="11"/>
    </row>
    <row r="194" spans="14:14" x14ac:dyDescent="0.35">
      <c r="N194" s="11"/>
    </row>
  </sheetData>
  <sheetProtection algorithmName="SHA-512" hashValue="3R20Knp0dG5lOLSiI/B0urU243ijkjR2tEDlbTND+2glxKEHW+SSPoU2bk0qQOjb0HR2KDPCw4YbMnSInaZ47A==" saltValue="zmsvE5J6G2bSM25kvuy6gA==" spinCount="100000" sheet="1" selectLockedCells="1"/>
  <mergeCells count="20">
    <mergeCell ref="B13:C13"/>
    <mergeCell ref="B11:C12"/>
    <mergeCell ref="D11:D12"/>
    <mergeCell ref="E11:E12"/>
    <mergeCell ref="G11:G12"/>
    <mergeCell ref="H11:H12"/>
    <mergeCell ref="I11:I12"/>
    <mergeCell ref="I7:I8"/>
    <mergeCell ref="B9:C10"/>
    <mergeCell ref="D9:D10"/>
    <mergeCell ref="E9:E10"/>
    <mergeCell ref="G9:G10"/>
    <mergeCell ref="H9:H10"/>
    <mergeCell ref="I9:I10"/>
    <mergeCell ref="H7:H8"/>
    <mergeCell ref="B6:C6"/>
    <mergeCell ref="B7:C8"/>
    <mergeCell ref="D7:D8"/>
    <mergeCell ref="E7:E8"/>
    <mergeCell ref="G7:G8"/>
  </mergeCells>
  <conditionalFormatting sqref="B15">
    <cfRule type="containsText" dxfId="7" priority="2" operator="containsText" text="You are within the quota">
      <formula>NOT(ISERROR(SEARCH("You are within the quota",B15)))</formula>
    </cfRule>
  </conditionalFormatting>
  <conditionalFormatting sqref="G7:I13">
    <cfRule type="expression" dxfId="6" priority="1">
      <formula>MIN($G$7:$G$13)&lt;0</formula>
    </cfRule>
  </conditionalFormatting>
  <dataValidations count="2">
    <dataValidation type="whole" allowBlank="1" showInputMessage="1" showErrorMessage="1" error="Please enter a valid whole number" sqref="D6 F6" xr:uid="{9DB46D40-B3C9-41E8-A9A0-11056562BF08}">
      <formula1>0</formula1>
      <formula2>9.99999999999999E+87</formula2>
    </dataValidation>
    <dataValidation type="whole" allowBlank="1" showInputMessage="1" showErrorMessage="1" error="Please enter a valid whole number._x000a_" sqref="D11:F11 D9:F9 D7:F7" xr:uid="{D169C8B2-19A8-4BAF-997C-E50B990E6124}">
      <formula1>0</formula1>
      <formula2>9.99999999999999E+57</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18FE3-668A-4EE8-BD26-CB0058A2A0F4}">
  <dimension ref="B1:R192"/>
  <sheetViews>
    <sheetView showGridLines="0" showRowColHeaders="0" zoomScale="70" zoomScaleNormal="70" workbookViewId="0">
      <selection activeCell="D6" sqref="D6"/>
    </sheetView>
  </sheetViews>
  <sheetFormatPr defaultColWidth="8.81640625" defaultRowHeight="14.5" x14ac:dyDescent="0.35"/>
  <cols>
    <col min="1" max="1" width="4" style="10" customWidth="1"/>
    <col min="2" max="2" width="103.453125" style="10" customWidth="1"/>
    <col min="3" max="3" width="3.81640625" style="10" customWidth="1"/>
    <col min="4" max="4" width="32.7265625" style="10" customWidth="1"/>
    <col min="5" max="5" width="27.7265625" style="10" customWidth="1"/>
    <col min="6" max="6" width="4.453125" style="10" customWidth="1"/>
    <col min="7" max="7" width="28.1796875" style="10" hidden="1" customWidth="1"/>
    <col min="8" max="8" width="30.54296875" style="10" hidden="1" customWidth="1"/>
    <col min="9" max="9" width="23.81640625" style="10" customWidth="1"/>
    <col min="10" max="10" width="40.81640625" style="10" bestFit="1" customWidth="1"/>
    <col min="11" max="11" width="7.54296875" style="10" customWidth="1"/>
    <col min="12" max="12" width="5.81640625" style="10" customWidth="1"/>
    <col min="13" max="13" width="8.81640625" style="10"/>
    <col min="14" max="14" width="9.54296875" style="10" customWidth="1"/>
    <col min="15" max="15" width="10" style="10" customWidth="1"/>
    <col min="16" max="16" width="9.1796875" style="10" customWidth="1"/>
    <col min="17" max="17" width="4.453125" style="10" customWidth="1"/>
    <col min="18" max="16384" width="8.81640625" style="10"/>
  </cols>
  <sheetData>
    <row r="1" spans="2:18" ht="30" customHeight="1" x14ac:dyDescent="0.55000000000000004">
      <c r="B1" s="8" t="s">
        <v>35</v>
      </c>
      <c r="C1" s="9"/>
      <c r="Q1" s="11"/>
    </row>
    <row r="2" spans="2:18" ht="18" customHeight="1" x14ac:dyDescent="0.55000000000000004">
      <c r="B2" s="8" t="s">
        <v>15</v>
      </c>
      <c r="C2" s="9"/>
      <c r="D2" s="10" t="s">
        <v>8</v>
      </c>
      <c r="E2" s="12">
        <f ca="1">NOW()</f>
        <v>44224.640047222223</v>
      </c>
      <c r="G2" s="13"/>
      <c r="Q2" s="14"/>
    </row>
    <row r="3" spans="2:18" ht="15" customHeight="1" x14ac:dyDescent="0.35">
      <c r="P3" s="15"/>
      <c r="Q3" s="16"/>
      <c r="R3" s="17"/>
    </row>
    <row r="4" spans="2:18" ht="16" thickBot="1" x14ac:dyDescent="0.4">
      <c r="B4" s="18" t="s">
        <v>9</v>
      </c>
      <c r="K4" s="15"/>
      <c r="L4" s="16"/>
    </row>
    <row r="5" spans="2:18" ht="63.5" thickBot="1" x14ac:dyDescent="0.55000000000000004">
      <c r="B5" s="36" t="s">
        <v>0</v>
      </c>
      <c r="C5" s="37"/>
      <c r="D5" s="38" t="s">
        <v>40</v>
      </c>
      <c r="E5" s="38" t="s">
        <v>41</v>
      </c>
      <c r="F5" s="19"/>
      <c r="G5" s="43" t="s">
        <v>13</v>
      </c>
      <c r="H5" s="43" t="s">
        <v>14</v>
      </c>
      <c r="I5" s="43" t="s">
        <v>42</v>
      </c>
      <c r="K5" s="20"/>
      <c r="M5" s="20"/>
      <c r="P5" s="11"/>
    </row>
    <row r="6" spans="2:18" s="21" customFormat="1" ht="39.65" customHeight="1" thickBot="1" x14ac:dyDescent="0.55000000000000004">
      <c r="B6" s="85" t="s">
        <v>46</v>
      </c>
      <c r="C6" s="99"/>
      <c r="D6" s="39"/>
      <c r="E6" s="40" t="s">
        <v>1</v>
      </c>
      <c r="F6" s="44"/>
      <c r="G6" s="45" t="s">
        <v>1</v>
      </c>
      <c r="H6" s="46" t="s">
        <v>1</v>
      </c>
      <c r="I6" s="63" t="s">
        <v>1</v>
      </c>
    </row>
    <row r="7" spans="2:18" s="21" customFormat="1" ht="27.65" customHeight="1" thickBot="1" x14ac:dyDescent="0.5">
      <c r="B7" s="86" t="s">
        <v>36</v>
      </c>
      <c r="C7" s="86"/>
      <c r="D7" s="87"/>
      <c r="E7" s="87"/>
      <c r="F7" s="47"/>
      <c r="G7" s="100">
        <f>IF(G11&lt;&gt;0,(MIN(H23,(ROUNDDOWN(((D6+D11+1)*Quota!D4),0)))-(D7+E7)),(MIN(0,((ROUNDDOWN(((D6+D11+1)*Quota!D4),0)))-(D7+E7))))</f>
        <v>0</v>
      </c>
      <c r="H7" s="104">
        <f>IF(G11&lt;&gt;0,(MIN(H23,(ROUNDDOWN(((D6+D11)*Quota!D4),0)))-(D7+E7)),(MIN(0,((ROUNDDOWN(((D6+D11)*Quota!D4),0)))-(D7+E7))))</f>
        <v>0</v>
      </c>
      <c r="I7" s="92">
        <f>IF(AND(D7&lt;&gt;0, G7&lt;1), H7, G7)</f>
        <v>0</v>
      </c>
      <c r="K7" s="22"/>
    </row>
    <row r="8" spans="2:18" s="21" customFormat="1" ht="19" thickBot="1" x14ac:dyDescent="0.5">
      <c r="B8" s="86"/>
      <c r="C8" s="86"/>
      <c r="D8" s="87"/>
      <c r="E8" s="94"/>
      <c r="F8" s="48"/>
      <c r="G8" s="101"/>
      <c r="H8" s="103"/>
      <c r="I8" s="92"/>
      <c r="K8" s="22"/>
    </row>
    <row r="9" spans="2:18" s="21" customFormat="1" ht="20.5" customHeight="1" thickBot="1" x14ac:dyDescent="0.5">
      <c r="B9" s="86" t="s">
        <v>48</v>
      </c>
      <c r="C9" s="86"/>
      <c r="D9" s="87"/>
      <c r="E9" s="95"/>
      <c r="F9" s="47"/>
      <c r="G9" s="105">
        <f>ROUNDDOWN(D6*Quota!D3,0)-D9-E9-J23-J24</f>
        <v>0</v>
      </c>
      <c r="H9" s="102">
        <f>G9</f>
        <v>0</v>
      </c>
      <c r="I9" s="92">
        <f>G9</f>
        <v>0</v>
      </c>
      <c r="K9" s="22"/>
    </row>
    <row r="10" spans="2:18" s="21" customFormat="1" ht="19.899999999999999" customHeight="1" thickBot="1" x14ac:dyDescent="0.5">
      <c r="B10" s="86"/>
      <c r="C10" s="86"/>
      <c r="D10" s="87"/>
      <c r="E10" s="96"/>
      <c r="F10" s="48"/>
      <c r="G10" s="101"/>
      <c r="H10" s="103"/>
      <c r="I10" s="92"/>
      <c r="K10" s="22"/>
    </row>
    <row r="11" spans="2:18" s="21" customFormat="1" ht="36.65" customHeight="1" thickBot="1" x14ac:dyDescent="0.65">
      <c r="B11" s="93" t="s">
        <v>12</v>
      </c>
      <c r="C11" s="93"/>
      <c r="D11" s="41">
        <f>SUM(D7:D10)</f>
        <v>0</v>
      </c>
      <c r="E11" s="41">
        <f>SUM(E7:E10)</f>
        <v>0</v>
      </c>
      <c r="F11" s="49"/>
      <c r="G11" s="50">
        <f>IF(D6=1, ROUNDDOWN(D6*Quota!D6,0)-D11-E11, ROUNDDOWN(D6*Quota!D3,0)-D11-E11)</f>
        <v>0</v>
      </c>
      <c r="H11" s="51">
        <f>G11</f>
        <v>0</v>
      </c>
      <c r="I11" s="64">
        <f>G11</f>
        <v>0</v>
      </c>
      <c r="J11" s="22"/>
    </row>
    <row r="12" spans="2:18" ht="41.25" customHeight="1" x14ac:dyDescent="0.35">
      <c r="B12" s="15"/>
      <c r="C12" s="15"/>
      <c r="D12" s="24"/>
      <c r="E12" s="52"/>
      <c r="F12" s="24"/>
      <c r="G12" s="25"/>
      <c r="H12" s="34"/>
      <c r="I12" s="35"/>
    </row>
    <row r="13" spans="2:18" ht="19" customHeight="1" x14ac:dyDescent="0.5">
      <c r="B13" s="53" t="str">
        <f>IF(AND(D6="", D11=0, E11=0), "", IF(OR(I7&lt;0, I9&lt;0, I11&lt;0), "You will exceed the quota for:  &gt;&gt;&gt;&gt;&gt;","You are within the quota  &gt;&gt;&gt;&gt;&gt;"))</f>
        <v/>
      </c>
      <c r="C13" s="54"/>
      <c r="D13" s="26"/>
      <c r="E13" s="24"/>
      <c r="F13" s="26"/>
      <c r="G13" s="55"/>
      <c r="H13" s="56"/>
      <c r="I13" s="57" t="str">
        <f>IF(I7&lt;0, "-S Pass","")</f>
        <v/>
      </c>
    </row>
    <row r="14" spans="2:18" ht="19" hidden="1" customHeight="1" x14ac:dyDescent="0.35">
      <c r="B14" s="54"/>
      <c r="C14" s="54"/>
      <c r="D14" s="26"/>
      <c r="E14" s="26"/>
      <c r="F14" s="26"/>
      <c r="G14" s="58"/>
      <c r="H14" s="58"/>
      <c r="I14" s="58"/>
    </row>
    <row r="15" spans="2:18" ht="19" customHeight="1" x14ac:dyDescent="0.35">
      <c r="B15" s="54"/>
      <c r="C15" s="54"/>
      <c r="D15" s="26"/>
      <c r="E15" s="26"/>
      <c r="F15" s="26"/>
      <c r="G15" s="58"/>
      <c r="H15" s="59"/>
      <c r="I15" s="57" t="str">
        <f>IF(I11&lt;0,"-Total Foreign Workers","")</f>
        <v/>
      </c>
    </row>
    <row r="16" spans="2:18" ht="16" thickBot="1" x14ac:dyDescent="0.4">
      <c r="B16" s="54"/>
      <c r="C16" s="54"/>
      <c r="D16" s="26"/>
      <c r="E16" s="26"/>
      <c r="F16" s="26"/>
      <c r="G16" s="60"/>
      <c r="H16" s="61"/>
      <c r="I16" s="62"/>
    </row>
    <row r="17" spans="2:14" ht="21.5" thickTop="1" x14ac:dyDescent="0.5">
      <c r="B17" s="27" t="str">
        <f>IF(B13&lt;&gt;"","TIP:","")</f>
        <v/>
      </c>
      <c r="C17" s="23"/>
      <c r="D17" s="24"/>
      <c r="E17" s="24"/>
      <c r="F17" s="24"/>
      <c r="G17" s="28"/>
      <c r="H17" s="20"/>
    </row>
    <row r="18" spans="2:14" ht="18.5" x14ac:dyDescent="0.45">
      <c r="B18" s="29" t="str">
        <f>IF(B13&lt;&gt;"","Here's what you can do:","")</f>
        <v/>
      </c>
    </row>
    <row r="19" spans="2:14" ht="18.5" x14ac:dyDescent="0.45">
      <c r="B19" s="30" t="str">
        <f>IF(B18&lt;&gt;"","   - Option 1: Increase the number of local employees.","")</f>
        <v/>
      </c>
    </row>
    <row r="20" spans="2:14" ht="18.5" x14ac:dyDescent="0.45">
      <c r="B20" s="30" t="str">
        <f>IF(B18&lt;&gt;"","   - Option 2: Adjust the number of S Pass holders, Work Permit holders.","")</f>
        <v/>
      </c>
    </row>
    <row r="21" spans="2:14" hidden="1" x14ac:dyDescent="0.35">
      <c r="B21" s="23"/>
      <c r="C21" s="23"/>
      <c r="D21" s="24"/>
      <c r="E21" s="24"/>
      <c r="F21" s="24"/>
      <c r="G21" s="31" t="s">
        <v>30</v>
      </c>
      <c r="H21" s="20">
        <f>ROUNDDOWN(D6*Quota!D3,0)</f>
        <v>0</v>
      </c>
    </row>
    <row r="22" spans="2:14" hidden="1" x14ac:dyDescent="0.35">
      <c r="B22" s="23"/>
      <c r="C22" s="23"/>
      <c r="D22" s="24"/>
      <c r="E22" s="24"/>
      <c r="F22" s="24"/>
      <c r="G22" s="31" t="s">
        <v>33</v>
      </c>
      <c r="H22" s="32">
        <f>H21- MIN((D7+E7),H23)</f>
        <v>0</v>
      </c>
      <c r="I22" s="17">
        <f>D9+E9</f>
        <v>0</v>
      </c>
      <c r="J22" s="10">
        <f>IF(H22&lt;I22,H22,I22)</f>
        <v>0</v>
      </c>
    </row>
    <row r="23" spans="2:14" ht="15.75" hidden="1" customHeight="1" x14ac:dyDescent="0.35">
      <c r="G23" s="15" t="s">
        <v>31</v>
      </c>
      <c r="H23" s="10">
        <f>ROUNDDOWN(((D6+H21)*Quota!D4),0)</f>
        <v>0</v>
      </c>
      <c r="I23" s="17">
        <f>D7+E7</f>
        <v>0</v>
      </c>
      <c r="J23" s="10">
        <f>IF(H23&lt;I23,H23,I23)</f>
        <v>0</v>
      </c>
      <c r="N23" s="11"/>
    </row>
    <row r="24" spans="2:14" x14ac:dyDescent="0.35">
      <c r="G24" s="15"/>
      <c r="I24" s="17"/>
      <c r="N24" s="11"/>
    </row>
    <row r="25" spans="2:14" x14ac:dyDescent="0.35">
      <c r="G25" s="15"/>
      <c r="N25" s="11"/>
    </row>
    <row r="26" spans="2:14" x14ac:dyDescent="0.35">
      <c r="N26" s="11"/>
    </row>
    <row r="27" spans="2:14" x14ac:dyDescent="0.35">
      <c r="N27" s="11"/>
    </row>
    <row r="28" spans="2:14" x14ac:dyDescent="0.35">
      <c r="N28" s="11"/>
    </row>
    <row r="29" spans="2:14" x14ac:dyDescent="0.35">
      <c r="N29" s="11"/>
    </row>
    <row r="30" spans="2:14" x14ac:dyDescent="0.35">
      <c r="N30" s="11"/>
    </row>
    <row r="31" spans="2:14" x14ac:dyDescent="0.35">
      <c r="N31" s="11"/>
    </row>
    <row r="32" spans="2:14" x14ac:dyDescent="0.35">
      <c r="N32" s="11"/>
    </row>
    <row r="33" spans="14:14" x14ac:dyDescent="0.35">
      <c r="N33" s="11"/>
    </row>
    <row r="34" spans="14:14" x14ac:dyDescent="0.35">
      <c r="N34" s="11"/>
    </row>
    <row r="35" spans="14:14" x14ac:dyDescent="0.35">
      <c r="N35" s="11"/>
    </row>
    <row r="36" spans="14:14" x14ac:dyDescent="0.35">
      <c r="N36" s="11"/>
    </row>
    <row r="37" spans="14:14" x14ac:dyDescent="0.35">
      <c r="N37" s="11"/>
    </row>
    <row r="38" spans="14:14" x14ac:dyDescent="0.35">
      <c r="N38" s="11"/>
    </row>
    <row r="39" spans="14:14" x14ac:dyDescent="0.35">
      <c r="N39" s="11"/>
    </row>
    <row r="40" spans="14:14" x14ac:dyDescent="0.35">
      <c r="N40" s="11"/>
    </row>
    <row r="41" spans="14:14" x14ac:dyDescent="0.35">
      <c r="N41" s="11"/>
    </row>
    <row r="42" spans="14:14" x14ac:dyDescent="0.35">
      <c r="N42" s="11"/>
    </row>
    <row r="43" spans="14:14" x14ac:dyDescent="0.35">
      <c r="N43" s="11"/>
    </row>
    <row r="44" spans="14:14" x14ac:dyDescent="0.35">
      <c r="N44" s="11"/>
    </row>
    <row r="45" spans="14:14" x14ac:dyDescent="0.35">
      <c r="N45" s="11"/>
    </row>
    <row r="46" spans="14:14" x14ac:dyDescent="0.35">
      <c r="N46" s="11"/>
    </row>
    <row r="47" spans="14:14" x14ac:dyDescent="0.35">
      <c r="N47" s="11"/>
    </row>
    <row r="48" spans="14:14" x14ac:dyDescent="0.35">
      <c r="N48" s="11"/>
    </row>
    <row r="49" spans="14:14" x14ac:dyDescent="0.35">
      <c r="N49" s="11"/>
    </row>
    <row r="50" spans="14:14" x14ac:dyDescent="0.35">
      <c r="N50" s="11"/>
    </row>
    <row r="51" spans="14:14" x14ac:dyDescent="0.35">
      <c r="N51" s="11"/>
    </row>
    <row r="52" spans="14:14" x14ac:dyDescent="0.35">
      <c r="N52" s="11"/>
    </row>
    <row r="53" spans="14:14" x14ac:dyDescent="0.35">
      <c r="N53" s="11"/>
    </row>
    <row r="54" spans="14:14" x14ac:dyDescent="0.35">
      <c r="N54" s="11"/>
    </row>
    <row r="55" spans="14:14" x14ac:dyDescent="0.35">
      <c r="N55" s="11"/>
    </row>
    <row r="56" spans="14:14" x14ac:dyDescent="0.35">
      <c r="N56" s="11"/>
    </row>
    <row r="57" spans="14:14" x14ac:dyDescent="0.35">
      <c r="N57" s="11"/>
    </row>
    <row r="58" spans="14:14" x14ac:dyDescent="0.35">
      <c r="N58" s="11"/>
    </row>
    <row r="59" spans="14:14" x14ac:dyDescent="0.35">
      <c r="N59" s="11"/>
    </row>
    <row r="60" spans="14:14" x14ac:dyDescent="0.35">
      <c r="N60" s="11"/>
    </row>
    <row r="61" spans="14:14" x14ac:dyDescent="0.35">
      <c r="N61" s="11"/>
    </row>
    <row r="62" spans="14:14" x14ac:dyDescent="0.35">
      <c r="N62" s="11"/>
    </row>
    <row r="63" spans="14:14" x14ac:dyDescent="0.35">
      <c r="N63" s="11"/>
    </row>
    <row r="64" spans="14:14" x14ac:dyDescent="0.35">
      <c r="N64" s="11"/>
    </row>
    <row r="65" spans="14:14" x14ac:dyDescent="0.35">
      <c r="N65" s="11"/>
    </row>
    <row r="66" spans="14:14" x14ac:dyDescent="0.35">
      <c r="N66" s="11"/>
    </row>
    <row r="67" spans="14:14" x14ac:dyDescent="0.35">
      <c r="N67" s="11"/>
    </row>
    <row r="68" spans="14:14" x14ac:dyDescent="0.35">
      <c r="N68" s="11"/>
    </row>
    <row r="69" spans="14:14" x14ac:dyDescent="0.35">
      <c r="N69" s="11"/>
    </row>
    <row r="70" spans="14:14" x14ac:dyDescent="0.35">
      <c r="N70" s="11"/>
    </row>
    <row r="71" spans="14:14" x14ac:dyDescent="0.35">
      <c r="N71" s="11"/>
    </row>
    <row r="72" spans="14:14" x14ac:dyDescent="0.35">
      <c r="N72" s="11"/>
    </row>
    <row r="73" spans="14:14" x14ac:dyDescent="0.35">
      <c r="N73" s="11"/>
    </row>
    <row r="74" spans="14:14" x14ac:dyDescent="0.35">
      <c r="N74" s="11"/>
    </row>
    <row r="75" spans="14:14" x14ac:dyDescent="0.35">
      <c r="N75" s="11"/>
    </row>
    <row r="76" spans="14:14" x14ac:dyDescent="0.35">
      <c r="N76" s="11"/>
    </row>
    <row r="77" spans="14:14" x14ac:dyDescent="0.35">
      <c r="N77" s="11"/>
    </row>
    <row r="78" spans="14:14" x14ac:dyDescent="0.35">
      <c r="N78" s="11"/>
    </row>
    <row r="79" spans="14:14" x14ac:dyDescent="0.35">
      <c r="N79" s="11"/>
    </row>
    <row r="80" spans="14:14" x14ac:dyDescent="0.35">
      <c r="N80" s="11"/>
    </row>
    <row r="81" spans="14:14" x14ac:dyDescent="0.35">
      <c r="N81" s="11"/>
    </row>
    <row r="82" spans="14:14" x14ac:dyDescent="0.35">
      <c r="N82" s="11"/>
    </row>
    <row r="83" spans="14:14" x14ac:dyDescent="0.35">
      <c r="N83" s="11"/>
    </row>
    <row r="84" spans="14:14" x14ac:dyDescent="0.35">
      <c r="N84" s="11"/>
    </row>
    <row r="85" spans="14:14" x14ac:dyDescent="0.35">
      <c r="N85" s="11"/>
    </row>
    <row r="86" spans="14:14" x14ac:dyDescent="0.35">
      <c r="N86" s="11"/>
    </row>
    <row r="87" spans="14:14" x14ac:dyDescent="0.35">
      <c r="N87" s="11"/>
    </row>
    <row r="88" spans="14:14" x14ac:dyDescent="0.35">
      <c r="N88" s="11"/>
    </row>
    <row r="89" spans="14:14" x14ac:dyDescent="0.35">
      <c r="N89" s="11"/>
    </row>
    <row r="90" spans="14:14" x14ac:dyDescent="0.35">
      <c r="N90" s="11"/>
    </row>
    <row r="91" spans="14:14" x14ac:dyDescent="0.35">
      <c r="N91" s="11"/>
    </row>
    <row r="92" spans="14:14" x14ac:dyDescent="0.35">
      <c r="N92" s="11"/>
    </row>
    <row r="93" spans="14:14" x14ac:dyDescent="0.35">
      <c r="N93" s="11"/>
    </row>
    <row r="94" spans="14:14" x14ac:dyDescent="0.35">
      <c r="N94" s="11"/>
    </row>
    <row r="95" spans="14:14" x14ac:dyDescent="0.35">
      <c r="N95" s="11"/>
    </row>
    <row r="96" spans="14:14" x14ac:dyDescent="0.35">
      <c r="N96" s="11"/>
    </row>
    <row r="97" spans="14:14" x14ac:dyDescent="0.35">
      <c r="N97" s="11"/>
    </row>
    <row r="98" spans="14:14" x14ac:dyDescent="0.35">
      <c r="N98" s="11"/>
    </row>
    <row r="99" spans="14:14" x14ac:dyDescent="0.35">
      <c r="N99" s="11"/>
    </row>
    <row r="100" spans="14:14" x14ac:dyDescent="0.35">
      <c r="N100" s="11"/>
    </row>
    <row r="101" spans="14:14" x14ac:dyDescent="0.35">
      <c r="N101" s="11"/>
    </row>
    <row r="102" spans="14:14" x14ac:dyDescent="0.35">
      <c r="N102" s="11"/>
    </row>
    <row r="103" spans="14:14" x14ac:dyDescent="0.35">
      <c r="N103" s="11"/>
    </row>
    <row r="104" spans="14:14" x14ac:dyDescent="0.35">
      <c r="N104" s="11"/>
    </row>
    <row r="105" spans="14:14" x14ac:dyDescent="0.35">
      <c r="N105" s="11"/>
    </row>
    <row r="106" spans="14:14" x14ac:dyDescent="0.35">
      <c r="N106" s="11"/>
    </row>
    <row r="107" spans="14:14" x14ac:dyDescent="0.35">
      <c r="N107" s="11"/>
    </row>
    <row r="108" spans="14:14" x14ac:dyDescent="0.35">
      <c r="N108" s="11"/>
    </row>
    <row r="109" spans="14:14" x14ac:dyDescent="0.35">
      <c r="N109" s="11"/>
    </row>
    <row r="110" spans="14:14" x14ac:dyDescent="0.35">
      <c r="N110" s="11"/>
    </row>
    <row r="111" spans="14:14" x14ac:dyDescent="0.35">
      <c r="N111" s="11"/>
    </row>
    <row r="112" spans="14:14" x14ac:dyDescent="0.35">
      <c r="N112" s="11"/>
    </row>
    <row r="113" spans="14:14" x14ac:dyDescent="0.35">
      <c r="N113" s="11"/>
    </row>
    <row r="114" spans="14:14" x14ac:dyDescent="0.35">
      <c r="N114" s="11"/>
    </row>
    <row r="115" spans="14:14" x14ac:dyDescent="0.35">
      <c r="N115" s="11"/>
    </row>
    <row r="116" spans="14:14" x14ac:dyDescent="0.35">
      <c r="N116" s="11"/>
    </row>
    <row r="117" spans="14:14" x14ac:dyDescent="0.35">
      <c r="N117" s="11"/>
    </row>
    <row r="118" spans="14:14" x14ac:dyDescent="0.35">
      <c r="N118" s="11"/>
    </row>
    <row r="119" spans="14:14" x14ac:dyDescent="0.35">
      <c r="N119" s="11"/>
    </row>
    <row r="120" spans="14:14" x14ac:dyDescent="0.35">
      <c r="N120" s="11"/>
    </row>
    <row r="121" spans="14:14" x14ac:dyDescent="0.35">
      <c r="N121" s="11"/>
    </row>
    <row r="122" spans="14:14" x14ac:dyDescent="0.35">
      <c r="N122" s="11"/>
    </row>
    <row r="123" spans="14:14" x14ac:dyDescent="0.35">
      <c r="N123" s="11"/>
    </row>
    <row r="124" spans="14:14" x14ac:dyDescent="0.35">
      <c r="N124" s="11"/>
    </row>
    <row r="125" spans="14:14" x14ac:dyDescent="0.35">
      <c r="N125" s="11"/>
    </row>
    <row r="126" spans="14:14" x14ac:dyDescent="0.35">
      <c r="N126" s="11"/>
    </row>
    <row r="127" spans="14:14" x14ac:dyDescent="0.35">
      <c r="N127" s="11"/>
    </row>
    <row r="128" spans="14:14" x14ac:dyDescent="0.35">
      <c r="N128" s="11"/>
    </row>
    <row r="129" spans="14:14" x14ac:dyDescent="0.35">
      <c r="N129" s="11"/>
    </row>
    <row r="130" spans="14:14" x14ac:dyDescent="0.35">
      <c r="N130" s="11"/>
    </row>
    <row r="131" spans="14:14" x14ac:dyDescent="0.35">
      <c r="N131" s="11"/>
    </row>
    <row r="132" spans="14:14" x14ac:dyDescent="0.35">
      <c r="N132" s="11"/>
    </row>
    <row r="133" spans="14:14" x14ac:dyDescent="0.35">
      <c r="N133" s="11"/>
    </row>
    <row r="134" spans="14:14" x14ac:dyDescent="0.35">
      <c r="N134" s="11"/>
    </row>
    <row r="135" spans="14:14" x14ac:dyDescent="0.35">
      <c r="N135" s="11"/>
    </row>
    <row r="136" spans="14:14" x14ac:dyDescent="0.35">
      <c r="N136" s="11"/>
    </row>
    <row r="137" spans="14:14" x14ac:dyDescent="0.35">
      <c r="N137" s="11"/>
    </row>
    <row r="138" spans="14:14" x14ac:dyDescent="0.35">
      <c r="N138" s="11"/>
    </row>
    <row r="139" spans="14:14" x14ac:dyDescent="0.35">
      <c r="N139" s="11"/>
    </row>
    <row r="140" spans="14:14" x14ac:dyDescent="0.35">
      <c r="N140" s="11"/>
    </row>
    <row r="141" spans="14:14" x14ac:dyDescent="0.35">
      <c r="N141" s="11"/>
    </row>
    <row r="142" spans="14:14" x14ac:dyDescent="0.35">
      <c r="N142" s="11"/>
    </row>
    <row r="143" spans="14:14" x14ac:dyDescent="0.35">
      <c r="N143" s="11"/>
    </row>
    <row r="144" spans="14:14" x14ac:dyDescent="0.35">
      <c r="N144" s="11"/>
    </row>
    <row r="145" spans="14:14" x14ac:dyDescent="0.35">
      <c r="N145" s="11"/>
    </row>
    <row r="146" spans="14:14" x14ac:dyDescent="0.35">
      <c r="N146" s="11"/>
    </row>
    <row r="147" spans="14:14" x14ac:dyDescent="0.35">
      <c r="N147" s="11"/>
    </row>
    <row r="148" spans="14:14" x14ac:dyDescent="0.35">
      <c r="N148" s="11"/>
    </row>
    <row r="149" spans="14:14" x14ac:dyDescent="0.35">
      <c r="N149" s="11"/>
    </row>
    <row r="150" spans="14:14" x14ac:dyDescent="0.35">
      <c r="N150" s="11"/>
    </row>
    <row r="151" spans="14:14" x14ac:dyDescent="0.35">
      <c r="N151" s="11"/>
    </row>
    <row r="152" spans="14:14" x14ac:dyDescent="0.35">
      <c r="N152" s="11"/>
    </row>
    <row r="153" spans="14:14" x14ac:dyDescent="0.35">
      <c r="N153" s="11"/>
    </row>
    <row r="154" spans="14:14" x14ac:dyDescent="0.35">
      <c r="N154" s="11"/>
    </row>
    <row r="155" spans="14:14" x14ac:dyDescent="0.35">
      <c r="N155" s="11"/>
    </row>
    <row r="156" spans="14:14" x14ac:dyDescent="0.35">
      <c r="N156" s="11"/>
    </row>
    <row r="157" spans="14:14" x14ac:dyDescent="0.35">
      <c r="N157" s="11"/>
    </row>
    <row r="158" spans="14:14" x14ac:dyDescent="0.35">
      <c r="N158" s="11"/>
    </row>
    <row r="159" spans="14:14" x14ac:dyDescent="0.35">
      <c r="N159" s="11"/>
    </row>
    <row r="160" spans="14:14" x14ac:dyDescent="0.35">
      <c r="N160" s="11"/>
    </row>
    <row r="161" spans="14:14" x14ac:dyDescent="0.35">
      <c r="N161" s="11"/>
    </row>
    <row r="162" spans="14:14" x14ac:dyDescent="0.35">
      <c r="N162" s="11"/>
    </row>
    <row r="163" spans="14:14" x14ac:dyDescent="0.35">
      <c r="N163" s="11"/>
    </row>
    <row r="164" spans="14:14" x14ac:dyDescent="0.35">
      <c r="N164" s="11"/>
    </row>
    <row r="165" spans="14:14" x14ac:dyDescent="0.35">
      <c r="N165" s="11"/>
    </row>
    <row r="166" spans="14:14" x14ac:dyDescent="0.35">
      <c r="N166" s="11"/>
    </row>
    <row r="167" spans="14:14" x14ac:dyDescent="0.35">
      <c r="N167" s="11"/>
    </row>
    <row r="168" spans="14:14" x14ac:dyDescent="0.35">
      <c r="N168" s="11"/>
    </row>
    <row r="169" spans="14:14" x14ac:dyDescent="0.35">
      <c r="N169" s="11"/>
    </row>
    <row r="170" spans="14:14" x14ac:dyDescent="0.35">
      <c r="N170" s="11"/>
    </row>
    <row r="171" spans="14:14" x14ac:dyDescent="0.35">
      <c r="N171" s="11"/>
    </row>
    <row r="172" spans="14:14" x14ac:dyDescent="0.35">
      <c r="N172" s="11"/>
    </row>
    <row r="173" spans="14:14" x14ac:dyDescent="0.35">
      <c r="N173" s="11"/>
    </row>
    <row r="174" spans="14:14" x14ac:dyDescent="0.35">
      <c r="N174" s="11"/>
    </row>
    <row r="175" spans="14:14" x14ac:dyDescent="0.35">
      <c r="N175" s="11"/>
    </row>
    <row r="176" spans="14:14" x14ac:dyDescent="0.35">
      <c r="N176" s="11"/>
    </row>
    <row r="177" spans="14:14" x14ac:dyDescent="0.35">
      <c r="N177" s="11"/>
    </row>
    <row r="178" spans="14:14" x14ac:dyDescent="0.35">
      <c r="N178" s="11"/>
    </row>
    <row r="179" spans="14:14" x14ac:dyDescent="0.35">
      <c r="N179" s="11"/>
    </row>
    <row r="180" spans="14:14" x14ac:dyDescent="0.35">
      <c r="N180" s="11"/>
    </row>
    <row r="181" spans="14:14" x14ac:dyDescent="0.35">
      <c r="N181" s="11"/>
    </row>
    <row r="182" spans="14:14" x14ac:dyDescent="0.35">
      <c r="N182" s="11"/>
    </row>
    <row r="183" spans="14:14" x14ac:dyDescent="0.35">
      <c r="N183" s="11"/>
    </row>
    <row r="184" spans="14:14" x14ac:dyDescent="0.35">
      <c r="N184" s="11"/>
    </row>
    <row r="185" spans="14:14" x14ac:dyDescent="0.35">
      <c r="N185" s="11"/>
    </row>
    <row r="186" spans="14:14" x14ac:dyDescent="0.35">
      <c r="N186" s="11"/>
    </row>
    <row r="187" spans="14:14" x14ac:dyDescent="0.35">
      <c r="N187" s="11"/>
    </row>
    <row r="188" spans="14:14" x14ac:dyDescent="0.35">
      <c r="N188" s="11"/>
    </row>
    <row r="189" spans="14:14" x14ac:dyDescent="0.35">
      <c r="N189" s="11"/>
    </row>
    <row r="190" spans="14:14" x14ac:dyDescent="0.35">
      <c r="N190" s="11"/>
    </row>
    <row r="191" spans="14:14" x14ac:dyDescent="0.35">
      <c r="N191" s="11"/>
    </row>
    <row r="192" spans="14:14" x14ac:dyDescent="0.35">
      <c r="N192" s="11"/>
    </row>
  </sheetData>
  <sheetProtection algorithmName="SHA-512" hashValue="TgbFqbMYSDgm6FCtJWWJdsycpe1PkcS1GldwYkX0uaSTTCHP2Wnp/vSzxphmFndLqIfLcrHm60izrY92pLkY6Q==" saltValue="6pXt30RT6PU19uT6J8wTdQ==" spinCount="100000" sheet="1" selectLockedCells="1"/>
  <mergeCells count="14">
    <mergeCell ref="B11:C11"/>
    <mergeCell ref="B9:C10"/>
    <mergeCell ref="D9:D10"/>
    <mergeCell ref="E9:E10"/>
    <mergeCell ref="G9:G10"/>
    <mergeCell ref="H9:H10"/>
    <mergeCell ref="I9:I10"/>
    <mergeCell ref="I7:I8"/>
    <mergeCell ref="B6:C6"/>
    <mergeCell ref="B7:C8"/>
    <mergeCell ref="D7:D8"/>
    <mergeCell ref="E7:E8"/>
    <mergeCell ref="G7:G8"/>
    <mergeCell ref="H7:H8"/>
  </mergeCells>
  <conditionalFormatting sqref="B13">
    <cfRule type="containsText" dxfId="5" priority="2" operator="containsText" text="You are within the quota">
      <formula>NOT(ISERROR(SEARCH("You are within the quota",B13)))</formula>
    </cfRule>
  </conditionalFormatting>
  <conditionalFormatting sqref="G7:I11">
    <cfRule type="expression" dxfId="4" priority="4">
      <formula>MIN($G$7:$G$11)&lt;0</formula>
    </cfRule>
  </conditionalFormatting>
  <dataValidations count="2">
    <dataValidation type="whole" allowBlank="1" showInputMessage="1" showErrorMessage="1" error="Please enter a valid whole number._x000a_" sqref="D9:F9 D7:F7" xr:uid="{6CB71D53-0C57-41CF-8244-7F8917CCFFFF}">
      <formula1>0</formula1>
      <formula2>9.99999999999999E+57</formula2>
    </dataValidation>
    <dataValidation type="whole" allowBlank="1" showInputMessage="1" showErrorMessage="1" error="Please enter a valid whole number" sqref="D6 F6" xr:uid="{E4E3FC6E-9FDB-4124-81F3-CD3B397BC160}">
      <formula1>0</formula1>
      <formula2>9.99999999999999E+87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7107-4AC9-42CC-ADEE-3171AB9A0EE4}">
  <dimension ref="B1:R192"/>
  <sheetViews>
    <sheetView showGridLines="0" showRowColHeaders="0" zoomScale="70" zoomScaleNormal="70" workbookViewId="0">
      <selection activeCell="D6" sqref="D6"/>
    </sheetView>
  </sheetViews>
  <sheetFormatPr defaultColWidth="8.81640625" defaultRowHeight="14.5" x14ac:dyDescent="0.35"/>
  <cols>
    <col min="1" max="1" width="4" style="10" customWidth="1"/>
    <col min="2" max="2" width="103.453125" style="10" customWidth="1"/>
    <col min="3" max="3" width="3.81640625" style="10" customWidth="1"/>
    <col min="4" max="4" width="32.7265625" style="10" customWidth="1"/>
    <col min="5" max="5" width="27.7265625" style="10" customWidth="1"/>
    <col min="6" max="6" width="4.453125" style="10" customWidth="1"/>
    <col min="7" max="7" width="28.1796875" style="10" hidden="1" customWidth="1"/>
    <col min="8" max="8" width="30.54296875" style="10" hidden="1" customWidth="1"/>
    <col min="9" max="9" width="23.81640625" style="10" customWidth="1"/>
    <col min="10" max="10" width="40.81640625" style="10" bestFit="1" customWidth="1"/>
    <col min="11" max="11" width="7.54296875" style="10" customWidth="1"/>
    <col min="12" max="12" width="5.81640625" style="10" customWidth="1"/>
    <col min="13" max="13" width="8.81640625" style="10"/>
    <col min="14" max="14" width="9.54296875" style="10" customWidth="1"/>
    <col min="15" max="15" width="10" style="10" customWidth="1"/>
    <col min="16" max="16" width="9.1796875" style="10" customWidth="1"/>
    <col min="17" max="17" width="4.453125" style="10" customWidth="1"/>
    <col min="18" max="16384" width="8.81640625" style="10"/>
  </cols>
  <sheetData>
    <row r="1" spans="2:18" ht="30" customHeight="1" x14ac:dyDescent="0.55000000000000004">
      <c r="B1" s="8" t="s">
        <v>37</v>
      </c>
      <c r="C1" s="9"/>
      <c r="Q1" s="11"/>
    </row>
    <row r="2" spans="2:18" ht="18" customHeight="1" x14ac:dyDescent="0.55000000000000004">
      <c r="B2" s="8" t="s">
        <v>15</v>
      </c>
      <c r="C2" s="9"/>
      <c r="D2" s="10" t="s">
        <v>8</v>
      </c>
      <c r="E2" s="12">
        <f ca="1">NOW()</f>
        <v>44224.640047222223</v>
      </c>
      <c r="G2" s="13"/>
      <c r="Q2" s="14"/>
    </row>
    <row r="3" spans="2:18" ht="15" customHeight="1" x14ac:dyDescent="0.35">
      <c r="P3" s="15"/>
      <c r="Q3" s="16"/>
      <c r="R3" s="17"/>
    </row>
    <row r="4" spans="2:18" ht="16" thickBot="1" x14ac:dyDescent="0.4">
      <c r="B4" s="18" t="s">
        <v>9</v>
      </c>
      <c r="K4" s="15"/>
      <c r="L4" s="16"/>
    </row>
    <row r="5" spans="2:18" ht="63.5" thickBot="1" x14ac:dyDescent="0.55000000000000004">
      <c r="B5" s="36" t="s">
        <v>0</v>
      </c>
      <c r="C5" s="37"/>
      <c r="D5" s="38" t="s">
        <v>40</v>
      </c>
      <c r="E5" s="38" t="s">
        <v>41</v>
      </c>
      <c r="F5" s="19"/>
      <c r="G5" s="43" t="s">
        <v>13</v>
      </c>
      <c r="H5" s="43" t="s">
        <v>14</v>
      </c>
      <c r="I5" s="43" t="s">
        <v>42</v>
      </c>
      <c r="K5" s="20"/>
      <c r="M5" s="20"/>
      <c r="P5" s="11"/>
    </row>
    <row r="6" spans="2:18" s="21" customFormat="1" ht="39.65" customHeight="1" thickBot="1" x14ac:dyDescent="0.55000000000000004">
      <c r="B6" s="85" t="s">
        <v>46</v>
      </c>
      <c r="C6" s="99"/>
      <c r="D6" s="39"/>
      <c r="E6" s="40" t="s">
        <v>1</v>
      </c>
      <c r="F6" s="44"/>
      <c r="G6" s="45" t="s">
        <v>1</v>
      </c>
      <c r="H6" s="46" t="s">
        <v>1</v>
      </c>
      <c r="I6" s="63" t="s">
        <v>1</v>
      </c>
    </row>
    <row r="7" spans="2:18" s="21" customFormat="1" ht="27.65" customHeight="1" thickBot="1" x14ac:dyDescent="0.5">
      <c r="B7" s="86" t="s">
        <v>36</v>
      </c>
      <c r="C7" s="86"/>
      <c r="D7" s="87"/>
      <c r="E7" s="87"/>
      <c r="F7" s="47"/>
      <c r="G7" s="100">
        <f>IF(G11&lt;&gt;0,(MIN(H23,(ROUNDDOWN(((D6+D11+1)*Quota!E4),0)))-(D7+E7)),(MIN(0,((ROUNDDOWN(((D6+D11+1)*Quota!E4),0)))-(D7+E7))))</f>
        <v>0</v>
      </c>
      <c r="H7" s="104">
        <f>IF(G11&lt;&gt;0,(MIN(H23,(ROUNDDOWN(((D6+D11)*Quota!E4),0)))-(D7+E7)),(MIN(0,((ROUNDDOWN(((D6+D11)*Quota!E4),0)))-(D7+E7))))</f>
        <v>0</v>
      </c>
      <c r="I7" s="92">
        <f>IF(AND(D7&lt;&gt;0, G7&lt;1), H7, G7)</f>
        <v>0</v>
      </c>
      <c r="K7" s="22"/>
    </row>
    <row r="8" spans="2:18" s="21" customFormat="1" ht="19" thickBot="1" x14ac:dyDescent="0.5">
      <c r="B8" s="86"/>
      <c r="C8" s="86"/>
      <c r="D8" s="87"/>
      <c r="E8" s="94"/>
      <c r="F8" s="48"/>
      <c r="G8" s="101"/>
      <c r="H8" s="103"/>
      <c r="I8" s="92"/>
      <c r="K8" s="22"/>
    </row>
    <row r="9" spans="2:18" s="21" customFormat="1" ht="20.5" customHeight="1" thickBot="1" x14ac:dyDescent="0.5">
      <c r="B9" s="86" t="s">
        <v>48</v>
      </c>
      <c r="C9" s="86"/>
      <c r="D9" s="87"/>
      <c r="E9" s="95"/>
      <c r="F9" s="47"/>
      <c r="G9" s="105">
        <f>ROUNDDOWN(D6*Quota!E3,0)-D9-E9-J23-J24</f>
        <v>0</v>
      </c>
      <c r="H9" s="102">
        <f>G9</f>
        <v>0</v>
      </c>
      <c r="I9" s="92">
        <f>G9</f>
        <v>0</v>
      </c>
      <c r="K9" s="22"/>
    </row>
    <row r="10" spans="2:18" s="21" customFormat="1" ht="19.899999999999999" customHeight="1" thickBot="1" x14ac:dyDescent="0.5">
      <c r="B10" s="86"/>
      <c r="C10" s="86"/>
      <c r="D10" s="87"/>
      <c r="E10" s="96"/>
      <c r="F10" s="48"/>
      <c r="G10" s="101"/>
      <c r="H10" s="103"/>
      <c r="I10" s="92"/>
      <c r="K10" s="22"/>
    </row>
    <row r="11" spans="2:18" s="21" customFormat="1" ht="36.65" customHeight="1" thickBot="1" x14ac:dyDescent="0.65">
      <c r="B11" s="93" t="s">
        <v>12</v>
      </c>
      <c r="C11" s="93"/>
      <c r="D11" s="41">
        <f>SUM(D7:D10)</f>
        <v>0</v>
      </c>
      <c r="E11" s="41">
        <f>SUM(E7:E10)</f>
        <v>0</v>
      </c>
      <c r="F11" s="49"/>
      <c r="G11" s="50">
        <f>IF(D6=1, ROUNDDOWN(D6*Quota!E6,0)-D11-E11, ROUNDDOWN(D6*Quota!E3,0)-D11-E11)</f>
        <v>0</v>
      </c>
      <c r="H11" s="51">
        <f>G11</f>
        <v>0</v>
      </c>
      <c r="I11" s="64">
        <f>G11</f>
        <v>0</v>
      </c>
      <c r="J11" s="22"/>
    </row>
    <row r="12" spans="2:18" ht="41.25" customHeight="1" x14ac:dyDescent="0.35">
      <c r="B12" s="15"/>
      <c r="C12" s="15"/>
      <c r="D12" s="24"/>
      <c r="E12" s="52"/>
      <c r="F12" s="24"/>
      <c r="G12" s="25"/>
      <c r="H12" s="34"/>
      <c r="I12" s="81"/>
    </row>
    <row r="13" spans="2:18" ht="19" customHeight="1" x14ac:dyDescent="0.5">
      <c r="B13" s="53" t="str">
        <f>IF(AND(D6="", D11=0, E11=0), "", IF(OR(I7&lt;0, I9&lt;0, I11&lt;0), "You will exceed the quota for:  &gt;&gt;&gt;&gt;&gt;","You are within the quota  &gt;&gt;&gt;&gt;&gt;"))</f>
        <v/>
      </c>
      <c r="C13" s="54"/>
      <c r="D13" s="26"/>
      <c r="E13" s="24"/>
      <c r="F13" s="26"/>
      <c r="G13" s="55"/>
      <c r="H13" s="56"/>
      <c r="I13" s="57" t="str">
        <f>IF(I7&lt;0, "-S Pass","")</f>
        <v/>
      </c>
    </row>
    <row r="14" spans="2:18" ht="19" hidden="1" customHeight="1" x14ac:dyDescent="0.35">
      <c r="B14" s="54"/>
      <c r="C14" s="54"/>
      <c r="D14" s="26"/>
      <c r="E14" s="26"/>
      <c r="F14" s="26"/>
      <c r="G14" s="58"/>
      <c r="H14" s="58"/>
      <c r="I14" s="58"/>
    </row>
    <row r="15" spans="2:18" ht="19" customHeight="1" x14ac:dyDescent="0.35">
      <c r="B15" s="54"/>
      <c r="C15" s="54"/>
      <c r="D15" s="26"/>
      <c r="E15" s="26"/>
      <c r="F15" s="26"/>
      <c r="G15" s="58"/>
      <c r="H15" s="59"/>
      <c r="I15" s="57" t="str">
        <f>IF(I11&lt;0,"-Total Foreign Workers","")</f>
        <v/>
      </c>
    </row>
    <row r="16" spans="2:18" ht="16" thickBot="1" x14ac:dyDescent="0.4">
      <c r="B16" s="54"/>
      <c r="C16" s="54"/>
      <c r="D16" s="26"/>
      <c r="E16" s="26"/>
      <c r="F16" s="26"/>
      <c r="G16" s="60"/>
      <c r="H16" s="61"/>
      <c r="I16" s="62"/>
    </row>
    <row r="17" spans="2:14" ht="21.5" thickTop="1" x14ac:dyDescent="0.5">
      <c r="B17" s="27" t="str">
        <f>IF(B13&lt;&gt;"","TIP:","")</f>
        <v/>
      </c>
      <c r="C17" s="23"/>
      <c r="D17" s="24"/>
      <c r="E17" s="24"/>
      <c r="F17" s="24"/>
      <c r="G17" s="28"/>
      <c r="H17" s="20"/>
    </row>
    <row r="18" spans="2:14" ht="18.5" x14ac:dyDescent="0.45">
      <c r="B18" s="29" t="str">
        <f>IF(B13&lt;&gt;"","Here's what you can do:","")</f>
        <v/>
      </c>
    </row>
    <row r="19" spans="2:14" ht="18.5" x14ac:dyDescent="0.45">
      <c r="B19" s="30" t="str">
        <f>IF(B18&lt;&gt;"","   - Option 1: Increase the number of local employees.","")</f>
        <v/>
      </c>
    </row>
    <row r="20" spans="2:14" ht="18.5" x14ac:dyDescent="0.45">
      <c r="B20" s="30" t="str">
        <f>IF(B18&lt;&gt;"","   - Option 2: Adjust the number of S Pass holders, Work Permit holders.","")</f>
        <v/>
      </c>
    </row>
    <row r="21" spans="2:14" hidden="1" x14ac:dyDescent="0.35">
      <c r="B21" s="23"/>
      <c r="C21" s="23"/>
      <c r="D21" s="24"/>
      <c r="E21" s="24"/>
      <c r="F21" s="24"/>
      <c r="G21" s="31" t="s">
        <v>30</v>
      </c>
      <c r="H21" s="20">
        <f>ROUNDDOWN(D6*Quota!E3,0)</f>
        <v>0</v>
      </c>
    </row>
    <row r="22" spans="2:14" hidden="1" x14ac:dyDescent="0.35">
      <c r="B22" s="23"/>
      <c r="C22" s="23"/>
      <c r="D22" s="24"/>
      <c r="E22" s="24"/>
      <c r="F22" s="24"/>
      <c r="G22" s="31" t="s">
        <v>33</v>
      </c>
      <c r="H22" s="32">
        <f>H21- MIN((D7+E7),H23)</f>
        <v>0</v>
      </c>
      <c r="I22" s="17">
        <f>D9+E9</f>
        <v>0</v>
      </c>
      <c r="J22" s="10">
        <f>IF(H22&lt;I22,H22,I22)</f>
        <v>0</v>
      </c>
    </row>
    <row r="23" spans="2:14" ht="15.75" hidden="1" customHeight="1" x14ac:dyDescent="0.35">
      <c r="G23" s="15" t="s">
        <v>31</v>
      </c>
      <c r="H23" s="10">
        <f>ROUNDDOWN(((D6+H21)*Quota!E4),0)</f>
        <v>0</v>
      </c>
      <c r="I23" s="17">
        <f>D7+E7</f>
        <v>0</v>
      </c>
      <c r="J23" s="10">
        <f>IF(H23&lt;I23,H23,I23)</f>
        <v>0</v>
      </c>
      <c r="N23" s="11"/>
    </row>
    <row r="24" spans="2:14" x14ac:dyDescent="0.35">
      <c r="G24" s="15"/>
      <c r="I24" s="17"/>
      <c r="N24" s="11"/>
    </row>
    <row r="25" spans="2:14" x14ac:dyDescent="0.35">
      <c r="G25" s="15"/>
      <c r="N25" s="11"/>
    </row>
    <row r="26" spans="2:14" x14ac:dyDescent="0.35">
      <c r="N26" s="11"/>
    </row>
    <row r="27" spans="2:14" x14ac:dyDescent="0.35">
      <c r="N27" s="11"/>
    </row>
    <row r="28" spans="2:14" x14ac:dyDescent="0.35">
      <c r="N28" s="11"/>
    </row>
    <row r="29" spans="2:14" x14ac:dyDescent="0.35">
      <c r="N29" s="11"/>
    </row>
    <row r="30" spans="2:14" x14ac:dyDescent="0.35">
      <c r="N30" s="11"/>
    </row>
    <row r="31" spans="2:14" x14ac:dyDescent="0.35">
      <c r="N31" s="11"/>
    </row>
    <row r="32" spans="2:14" x14ac:dyDescent="0.35">
      <c r="N32" s="11"/>
    </row>
    <row r="33" spans="14:14" x14ac:dyDescent="0.35">
      <c r="N33" s="11"/>
    </row>
    <row r="34" spans="14:14" x14ac:dyDescent="0.35">
      <c r="N34" s="11"/>
    </row>
    <row r="35" spans="14:14" x14ac:dyDescent="0.35">
      <c r="N35" s="11"/>
    </row>
    <row r="36" spans="14:14" x14ac:dyDescent="0.35">
      <c r="N36" s="11"/>
    </row>
    <row r="37" spans="14:14" x14ac:dyDescent="0.35">
      <c r="N37" s="11"/>
    </row>
    <row r="38" spans="14:14" x14ac:dyDescent="0.35">
      <c r="N38" s="11"/>
    </row>
    <row r="39" spans="14:14" x14ac:dyDescent="0.35">
      <c r="N39" s="11"/>
    </row>
    <row r="40" spans="14:14" x14ac:dyDescent="0.35">
      <c r="N40" s="11"/>
    </row>
    <row r="41" spans="14:14" x14ac:dyDescent="0.35">
      <c r="N41" s="11"/>
    </row>
    <row r="42" spans="14:14" x14ac:dyDescent="0.35">
      <c r="N42" s="11"/>
    </row>
    <row r="43" spans="14:14" x14ac:dyDescent="0.35">
      <c r="N43" s="11"/>
    </row>
    <row r="44" spans="14:14" x14ac:dyDescent="0.35">
      <c r="N44" s="11"/>
    </row>
    <row r="45" spans="14:14" x14ac:dyDescent="0.35">
      <c r="N45" s="11"/>
    </row>
    <row r="46" spans="14:14" x14ac:dyDescent="0.35">
      <c r="N46" s="11"/>
    </row>
    <row r="47" spans="14:14" x14ac:dyDescent="0.35">
      <c r="N47" s="11"/>
    </row>
    <row r="48" spans="14:14" x14ac:dyDescent="0.35">
      <c r="N48" s="11"/>
    </row>
    <row r="49" spans="14:14" x14ac:dyDescent="0.35">
      <c r="N49" s="11"/>
    </row>
    <row r="50" spans="14:14" x14ac:dyDescent="0.35">
      <c r="N50" s="11"/>
    </row>
    <row r="51" spans="14:14" x14ac:dyDescent="0.35">
      <c r="N51" s="11"/>
    </row>
    <row r="52" spans="14:14" x14ac:dyDescent="0.35">
      <c r="N52" s="11"/>
    </row>
    <row r="53" spans="14:14" x14ac:dyDescent="0.35">
      <c r="N53" s="11"/>
    </row>
    <row r="54" spans="14:14" x14ac:dyDescent="0.35">
      <c r="N54" s="11"/>
    </row>
    <row r="55" spans="14:14" x14ac:dyDescent="0.35">
      <c r="N55" s="11"/>
    </row>
    <row r="56" spans="14:14" x14ac:dyDescent="0.35">
      <c r="N56" s="11"/>
    </row>
    <row r="57" spans="14:14" x14ac:dyDescent="0.35">
      <c r="N57" s="11"/>
    </row>
    <row r="58" spans="14:14" x14ac:dyDescent="0.35">
      <c r="N58" s="11"/>
    </row>
    <row r="59" spans="14:14" x14ac:dyDescent="0.35">
      <c r="N59" s="11"/>
    </row>
    <row r="60" spans="14:14" x14ac:dyDescent="0.35">
      <c r="N60" s="11"/>
    </row>
    <row r="61" spans="14:14" x14ac:dyDescent="0.35">
      <c r="N61" s="11"/>
    </row>
    <row r="62" spans="14:14" x14ac:dyDescent="0.35">
      <c r="N62" s="11"/>
    </row>
    <row r="63" spans="14:14" x14ac:dyDescent="0.35">
      <c r="N63" s="11"/>
    </row>
    <row r="64" spans="14:14" x14ac:dyDescent="0.35">
      <c r="N64" s="11"/>
    </row>
    <row r="65" spans="14:14" x14ac:dyDescent="0.35">
      <c r="N65" s="11"/>
    </row>
    <row r="66" spans="14:14" x14ac:dyDescent="0.35">
      <c r="N66" s="11"/>
    </row>
    <row r="67" spans="14:14" x14ac:dyDescent="0.35">
      <c r="N67" s="11"/>
    </row>
    <row r="68" spans="14:14" x14ac:dyDescent="0.35">
      <c r="N68" s="11"/>
    </row>
    <row r="69" spans="14:14" x14ac:dyDescent="0.35">
      <c r="N69" s="11"/>
    </row>
    <row r="70" spans="14:14" x14ac:dyDescent="0.35">
      <c r="N70" s="11"/>
    </row>
    <row r="71" spans="14:14" x14ac:dyDescent="0.35">
      <c r="N71" s="11"/>
    </row>
    <row r="72" spans="14:14" x14ac:dyDescent="0.35">
      <c r="N72" s="11"/>
    </row>
    <row r="73" spans="14:14" x14ac:dyDescent="0.35">
      <c r="N73" s="11"/>
    </row>
    <row r="74" spans="14:14" x14ac:dyDescent="0.35">
      <c r="N74" s="11"/>
    </row>
    <row r="75" spans="14:14" x14ac:dyDescent="0.35">
      <c r="N75" s="11"/>
    </row>
    <row r="76" spans="14:14" x14ac:dyDescent="0.35">
      <c r="N76" s="11"/>
    </row>
    <row r="77" spans="14:14" x14ac:dyDescent="0.35">
      <c r="N77" s="11"/>
    </row>
    <row r="78" spans="14:14" x14ac:dyDescent="0.35">
      <c r="N78" s="11"/>
    </row>
    <row r="79" spans="14:14" x14ac:dyDescent="0.35">
      <c r="N79" s="11"/>
    </row>
    <row r="80" spans="14:14" x14ac:dyDescent="0.35">
      <c r="N80" s="11"/>
    </row>
    <row r="81" spans="14:14" x14ac:dyDescent="0.35">
      <c r="N81" s="11"/>
    </row>
    <row r="82" spans="14:14" x14ac:dyDescent="0.35">
      <c r="N82" s="11"/>
    </row>
    <row r="83" spans="14:14" x14ac:dyDescent="0.35">
      <c r="N83" s="11"/>
    </row>
    <row r="84" spans="14:14" x14ac:dyDescent="0.35">
      <c r="N84" s="11"/>
    </row>
    <row r="85" spans="14:14" x14ac:dyDescent="0.35">
      <c r="N85" s="11"/>
    </row>
    <row r="86" spans="14:14" x14ac:dyDescent="0.35">
      <c r="N86" s="11"/>
    </row>
    <row r="87" spans="14:14" x14ac:dyDescent="0.35">
      <c r="N87" s="11"/>
    </row>
    <row r="88" spans="14:14" x14ac:dyDescent="0.35">
      <c r="N88" s="11"/>
    </row>
    <row r="89" spans="14:14" x14ac:dyDescent="0.35">
      <c r="N89" s="11"/>
    </row>
    <row r="90" spans="14:14" x14ac:dyDescent="0.35">
      <c r="N90" s="11"/>
    </row>
    <row r="91" spans="14:14" x14ac:dyDescent="0.35">
      <c r="N91" s="11"/>
    </row>
    <row r="92" spans="14:14" x14ac:dyDescent="0.35">
      <c r="N92" s="11"/>
    </row>
    <row r="93" spans="14:14" x14ac:dyDescent="0.35">
      <c r="N93" s="11"/>
    </row>
    <row r="94" spans="14:14" x14ac:dyDescent="0.35">
      <c r="N94" s="11"/>
    </row>
    <row r="95" spans="14:14" x14ac:dyDescent="0.35">
      <c r="N95" s="11"/>
    </row>
    <row r="96" spans="14:14" x14ac:dyDescent="0.35">
      <c r="N96" s="11"/>
    </row>
    <row r="97" spans="14:14" x14ac:dyDescent="0.35">
      <c r="N97" s="11"/>
    </row>
    <row r="98" spans="14:14" x14ac:dyDescent="0.35">
      <c r="N98" s="11"/>
    </row>
    <row r="99" spans="14:14" x14ac:dyDescent="0.35">
      <c r="N99" s="11"/>
    </row>
    <row r="100" spans="14:14" x14ac:dyDescent="0.35">
      <c r="N100" s="11"/>
    </row>
    <row r="101" spans="14:14" x14ac:dyDescent="0.35">
      <c r="N101" s="11"/>
    </row>
    <row r="102" spans="14:14" x14ac:dyDescent="0.35">
      <c r="N102" s="11"/>
    </row>
    <row r="103" spans="14:14" x14ac:dyDescent="0.35">
      <c r="N103" s="11"/>
    </row>
    <row r="104" spans="14:14" x14ac:dyDescent="0.35">
      <c r="N104" s="11"/>
    </row>
    <row r="105" spans="14:14" x14ac:dyDescent="0.35">
      <c r="N105" s="11"/>
    </row>
    <row r="106" spans="14:14" x14ac:dyDescent="0.35">
      <c r="N106" s="11"/>
    </row>
    <row r="107" spans="14:14" x14ac:dyDescent="0.35">
      <c r="N107" s="11"/>
    </row>
    <row r="108" spans="14:14" x14ac:dyDescent="0.35">
      <c r="N108" s="11"/>
    </row>
    <row r="109" spans="14:14" x14ac:dyDescent="0.35">
      <c r="N109" s="11"/>
    </row>
    <row r="110" spans="14:14" x14ac:dyDescent="0.35">
      <c r="N110" s="11"/>
    </row>
    <row r="111" spans="14:14" x14ac:dyDescent="0.35">
      <c r="N111" s="11"/>
    </row>
    <row r="112" spans="14:14" x14ac:dyDescent="0.35">
      <c r="N112" s="11"/>
    </row>
    <row r="113" spans="14:14" x14ac:dyDescent="0.35">
      <c r="N113" s="11"/>
    </row>
    <row r="114" spans="14:14" x14ac:dyDescent="0.35">
      <c r="N114" s="11"/>
    </row>
    <row r="115" spans="14:14" x14ac:dyDescent="0.35">
      <c r="N115" s="11"/>
    </row>
    <row r="116" spans="14:14" x14ac:dyDescent="0.35">
      <c r="N116" s="11"/>
    </row>
    <row r="117" spans="14:14" x14ac:dyDescent="0.35">
      <c r="N117" s="11"/>
    </row>
    <row r="118" spans="14:14" x14ac:dyDescent="0.35">
      <c r="N118" s="11"/>
    </row>
    <row r="119" spans="14:14" x14ac:dyDescent="0.35">
      <c r="N119" s="11"/>
    </row>
    <row r="120" spans="14:14" x14ac:dyDescent="0.35">
      <c r="N120" s="11"/>
    </row>
    <row r="121" spans="14:14" x14ac:dyDescent="0.35">
      <c r="N121" s="11"/>
    </row>
    <row r="122" spans="14:14" x14ac:dyDescent="0.35">
      <c r="N122" s="11"/>
    </row>
    <row r="123" spans="14:14" x14ac:dyDescent="0.35">
      <c r="N123" s="11"/>
    </row>
    <row r="124" spans="14:14" x14ac:dyDescent="0.35">
      <c r="N124" s="11"/>
    </row>
    <row r="125" spans="14:14" x14ac:dyDescent="0.35">
      <c r="N125" s="11"/>
    </row>
    <row r="126" spans="14:14" x14ac:dyDescent="0.35">
      <c r="N126" s="11"/>
    </row>
    <row r="127" spans="14:14" x14ac:dyDescent="0.35">
      <c r="N127" s="11"/>
    </row>
    <row r="128" spans="14:14" x14ac:dyDescent="0.35">
      <c r="N128" s="11"/>
    </row>
    <row r="129" spans="14:14" x14ac:dyDescent="0.35">
      <c r="N129" s="11"/>
    </row>
    <row r="130" spans="14:14" x14ac:dyDescent="0.35">
      <c r="N130" s="11"/>
    </row>
    <row r="131" spans="14:14" x14ac:dyDescent="0.35">
      <c r="N131" s="11"/>
    </row>
    <row r="132" spans="14:14" x14ac:dyDescent="0.35">
      <c r="N132" s="11"/>
    </row>
    <row r="133" spans="14:14" x14ac:dyDescent="0.35">
      <c r="N133" s="11"/>
    </row>
    <row r="134" spans="14:14" x14ac:dyDescent="0.35">
      <c r="N134" s="11"/>
    </row>
    <row r="135" spans="14:14" x14ac:dyDescent="0.35">
      <c r="N135" s="11"/>
    </row>
    <row r="136" spans="14:14" x14ac:dyDescent="0.35">
      <c r="N136" s="11"/>
    </row>
    <row r="137" spans="14:14" x14ac:dyDescent="0.35">
      <c r="N137" s="11"/>
    </row>
    <row r="138" spans="14:14" x14ac:dyDescent="0.35">
      <c r="N138" s="11"/>
    </row>
    <row r="139" spans="14:14" x14ac:dyDescent="0.35">
      <c r="N139" s="11"/>
    </row>
    <row r="140" spans="14:14" x14ac:dyDescent="0.35">
      <c r="N140" s="11"/>
    </row>
    <row r="141" spans="14:14" x14ac:dyDescent="0.35">
      <c r="N141" s="11"/>
    </row>
    <row r="142" spans="14:14" x14ac:dyDescent="0.35">
      <c r="N142" s="11"/>
    </row>
    <row r="143" spans="14:14" x14ac:dyDescent="0.35">
      <c r="N143" s="11"/>
    </row>
    <row r="144" spans="14:14" x14ac:dyDescent="0.35">
      <c r="N144" s="11"/>
    </row>
    <row r="145" spans="14:14" x14ac:dyDescent="0.35">
      <c r="N145" s="11"/>
    </row>
    <row r="146" spans="14:14" x14ac:dyDescent="0.35">
      <c r="N146" s="11"/>
    </row>
    <row r="147" spans="14:14" x14ac:dyDescent="0.35">
      <c r="N147" s="11"/>
    </row>
    <row r="148" spans="14:14" x14ac:dyDescent="0.35">
      <c r="N148" s="11"/>
    </row>
    <row r="149" spans="14:14" x14ac:dyDescent="0.35">
      <c r="N149" s="11"/>
    </row>
    <row r="150" spans="14:14" x14ac:dyDescent="0.35">
      <c r="N150" s="11"/>
    </row>
    <row r="151" spans="14:14" x14ac:dyDescent="0.35">
      <c r="N151" s="11"/>
    </row>
    <row r="152" spans="14:14" x14ac:dyDescent="0.35">
      <c r="N152" s="11"/>
    </row>
    <row r="153" spans="14:14" x14ac:dyDescent="0.35">
      <c r="N153" s="11"/>
    </row>
    <row r="154" spans="14:14" x14ac:dyDescent="0.35">
      <c r="N154" s="11"/>
    </row>
    <row r="155" spans="14:14" x14ac:dyDescent="0.35">
      <c r="N155" s="11"/>
    </row>
    <row r="156" spans="14:14" x14ac:dyDescent="0.35">
      <c r="N156" s="11"/>
    </row>
    <row r="157" spans="14:14" x14ac:dyDescent="0.35">
      <c r="N157" s="11"/>
    </row>
    <row r="158" spans="14:14" x14ac:dyDescent="0.35">
      <c r="N158" s="11"/>
    </row>
    <row r="159" spans="14:14" x14ac:dyDescent="0.35">
      <c r="N159" s="11"/>
    </row>
    <row r="160" spans="14:14" x14ac:dyDescent="0.35">
      <c r="N160" s="11"/>
    </row>
    <row r="161" spans="14:14" x14ac:dyDescent="0.35">
      <c r="N161" s="11"/>
    </row>
    <row r="162" spans="14:14" x14ac:dyDescent="0.35">
      <c r="N162" s="11"/>
    </row>
    <row r="163" spans="14:14" x14ac:dyDescent="0.35">
      <c r="N163" s="11"/>
    </row>
    <row r="164" spans="14:14" x14ac:dyDescent="0.35">
      <c r="N164" s="11"/>
    </row>
    <row r="165" spans="14:14" x14ac:dyDescent="0.35">
      <c r="N165" s="11"/>
    </row>
    <row r="166" spans="14:14" x14ac:dyDescent="0.35">
      <c r="N166" s="11"/>
    </row>
    <row r="167" spans="14:14" x14ac:dyDescent="0.35">
      <c r="N167" s="11"/>
    </row>
    <row r="168" spans="14:14" x14ac:dyDescent="0.35">
      <c r="N168" s="11"/>
    </row>
    <row r="169" spans="14:14" x14ac:dyDescent="0.35">
      <c r="N169" s="11"/>
    </row>
    <row r="170" spans="14:14" x14ac:dyDescent="0.35">
      <c r="N170" s="11"/>
    </row>
    <row r="171" spans="14:14" x14ac:dyDescent="0.35">
      <c r="N171" s="11"/>
    </row>
    <row r="172" spans="14:14" x14ac:dyDescent="0.35">
      <c r="N172" s="11"/>
    </row>
    <row r="173" spans="14:14" x14ac:dyDescent="0.35">
      <c r="N173" s="11"/>
    </row>
    <row r="174" spans="14:14" x14ac:dyDescent="0.35">
      <c r="N174" s="11"/>
    </row>
    <row r="175" spans="14:14" x14ac:dyDescent="0.35">
      <c r="N175" s="11"/>
    </row>
    <row r="176" spans="14:14" x14ac:dyDescent="0.35">
      <c r="N176" s="11"/>
    </row>
    <row r="177" spans="14:14" x14ac:dyDescent="0.35">
      <c r="N177" s="11"/>
    </row>
    <row r="178" spans="14:14" x14ac:dyDescent="0.35">
      <c r="N178" s="11"/>
    </row>
    <row r="179" spans="14:14" x14ac:dyDescent="0.35">
      <c r="N179" s="11"/>
    </row>
    <row r="180" spans="14:14" x14ac:dyDescent="0.35">
      <c r="N180" s="11"/>
    </row>
    <row r="181" spans="14:14" x14ac:dyDescent="0.35">
      <c r="N181" s="11"/>
    </row>
    <row r="182" spans="14:14" x14ac:dyDescent="0.35">
      <c r="N182" s="11"/>
    </row>
    <row r="183" spans="14:14" x14ac:dyDescent="0.35">
      <c r="N183" s="11"/>
    </row>
    <row r="184" spans="14:14" x14ac:dyDescent="0.35">
      <c r="N184" s="11"/>
    </row>
    <row r="185" spans="14:14" x14ac:dyDescent="0.35">
      <c r="N185" s="11"/>
    </row>
    <row r="186" spans="14:14" x14ac:dyDescent="0.35">
      <c r="N186" s="11"/>
    </row>
    <row r="187" spans="14:14" x14ac:dyDescent="0.35">
      <c r="N187" s="11"/>
    </row>
    <row r="188" spans="14:14" x14ac:dyDescent="0.35">
      <c r="N188" s="11"/>
    </row>
    <row r="189" spans="14:14" x14ac:dyDescent="0.35">
      <c r="N189" s="11"/>
    </row>
    <row r="190" spans="14:14" x14ac:dyDescent="0.35">
      <c r="N190" s="11"/>
    </row>
    <row r="191" spans="14:14" x14ac:dyDescent="0.35">
      <c r="N191" s="11"/>
    </row>
    <row r="192" spans="14:14" x14ac:dyDescent="0.35">
      <c r="N192" s="11"/>
    </row>
  </sheetData>
  <sheetProtection algorithmName="SHA-512" hashValue="YJ3G8bzc7Qawj2V92WI8OYyKcL+8j10sLUq92K/rYSwSO0G+mdybtMkdwuJvnp4uTrZYFq6zSFoyzLQa3mXwnw==" saltValue="oOaSkCbYxbA1oXVX0i+2JQ==" spinCount="100000" sheet="1" selectLockedCells="1"/>
  <mergeCells count="14">
    <mergeCell ref="B11:C11"/>
    <mergeCell ref="I7:I8"/>
    <mergeCell ref="B9:C10"/>
    <mergeCell ref="D9:D10"/>
    <mergeCell ref="E9:E10"/>
    <mergeCell ref="G9:G10"/>
    <mergeCell ref="H9:H10"/>
    <mergeCell ref="I9:I10"/>
    <mergeCell ref="H7:H8"/>
    <mergeCell ref="B6:C6"/>
    <mergeCell ref="B7:C8"/>
    <mergeCell ref="D7:D8"/>
    <mergeCell ref="E7:E8"/>
    <mergeCell ref="G7:G8"/>
  </mergeCells>
  <conditionalFormatting sqref="B13">
    <cfRule type="containsText" dxfId="3" priority="1" operator="containsText" text="You are within the quota">
      <formula>NOT(ISERROR(SEARCH("You are within the quota",B13)))</formula>
    </cfRule>
  </conditionalFormatting>
  <conditionalFormatting sqref="G7:I11">
    <cfRule type="expression" dxfId="2" priority="2">
      <formula>MIN($G$7:$G$11)&lt;0</formula>
    </cfRule>
  </conditionalFormatting>
  <dataValidations count="2">
    <dataValidation type="whole" allowBlank="1" showInputMessage="1" showErrorMessage="1" error="Please enter a valid whole number" sqref="D6 F6" xr:uid="{FE694CF4-AF42-4395-A472-BA38B5E8F0F1}">
      <formula1>0</formula1>
      <formula2>9.99999999999999E+87</formula2>
    </dataValidation>
    <dataValidation type="whole" allowBlank="1" showInputMessage="1" showErrorMessage="1" error="Please enter a valid whole number._x000a_" sqref="D9:F9 D7:F7" xr:uid="{8CB28469-5021-45D0-BFC8-40C13B72251B}">
      <formula1>0</formula1>
      <formula2>9.99999999999999E+57</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95AE-9F20-4C23-83A2-362F15DDA0AB}">
  <dimension ref="B1:R192"/>
  <sheetViews>
    <sheetView showGridLines="0" showRowColHeaders="0" zoomScale="70" zoomScaleNormal="70" workbookViewId="0">
      <selection activeCell="D6" sqref="D6"/>
    </sheetView>
  </sheetViews>
  <sheetFormatPr defaultColWidth="8.81640625" defaultRowHeight="14.5" x14ac:dyDescent="0.35"/>
  <cols>
    <col min="1" max="1" width="4" style="10" customWidth="1"/>
    <col min="2" max="2" width="103.453125" style="10" customWidth="1"/>
    <col min="3" max="3" width="3.81640625" style="10" customWidth="1"/>
    <col min="4" max="4" width="32.7265625" style="10" customWidth="1"/>
    <col min="5" max="5" width="27.7265625" style="10" customWidth="1"/>
    <col min="6" max="6" width="4.453125" style="10" customWidth="1"/>
    <col min="7" max="7" width="28.1796875" style="10" hidden="1" customWidth="1"/>
    <col min="8" max="8" width="30.54296875" style="10" hidden="1" customWidth="1"/>
    <col min="9" max="9" width="23.81640625" style="10" customWidth="1"/>
    <col min="10" max="10" width="40.81640625" style="10" bestFit="1" customWidth="1"/>
    <col min="11" max="11" width="7.54296875" style="10" customWidth="1"/>
    <col min="12" max="12" width="5.81640625" style="10" customWidth="1"/>
    <col min="13" max="13" width="8.81640625" style="10"/>
    <col min="14" max="14" width="9.54296875" style="10" customWidth="1"/>
    <col min="15" max="15" width="10" style="10" customWidth="1"/>
    <col min="16" max="16" width="9.1796875" style="10" customWidth="1"/>
    <col min="17" max="17" width="4.453125" style="10" customWidth="1"/>
    <col min="18" max="16384" width="8.81640625" style="10"/>
  </cols>
  <sheetData>
    <row r="1" spans="2:18" ht="30" customHeight="1" x14ac:dyDescent="0.55000000000000004">
      <c r="B1" s="8" t="s">
        <v>44</v>
      </c>
      <c r="C1" s="9"/>
      <c r="Q1" s="11"/>
    </row>
    <row r="2" spans="2:18" ht="18" customHeight="1" x14ac:dyDescent="0.55000000000000004">
      <c r="B2" s="8" t="s">
        <v>15</v>
      </c>
      <c r="C2" s="9"/>
      <c r="D2" s="10" t="s">
        <v>8</v>
      </c>
      <c r="E2" s="12">
        <f ca="1">NOW()</f>
        <v>44224.640047222223</v>
      </c>
      <c r="G2" s="13"/>
      <c r="Q2" s="14"/>
    </row>
    <row r="3" spans="2:18" ht="15" customHeight="1" x14ac:dyDescent="0.35">
      <c r="P3" s="15"/>
      <c r="Q3" s="16"/>
      <c r="R3" s="17"/>
    </row>
    <row r="4" spans="2:18" ht="16" thickBot="1" x14ac:dyDescent="0.4">
      <c r="B4" s="18" t="s">
        <v>9</v>
      </c>
      <c r="K4" s="15"/>
      <c r="L4" s="16"/>
    </row>
    <row r="5" spans="2:18" ht="63.5" thickBot="1" x14ac:dyDescent="0.55000000000000004">
      <c r="B5" s="36" t="s">
        <v>0</v>
      </c>
      <c r="C5" s="37"/>
      <c r="D5" s="38" t="s">
        <v>40</v>
      </c>
      <c r="E5" s="38" t="s">
        <v>41</v>
      </c>
      <c r="F5" s="19"/>
      <c r="G5" s="43" t="s">
        <v>13</v>
      </c>
      <c r="H5" s="43" t="s">
        <v>14</v>
      </c>
      <c r="I5" s="43" t="s">
        <v>42</v>
      </c>
      <c r="K5" s="20"/>
      <c r="M5" s="20"/>
      <c r="P5" s="11"/>
    </row>
    <row r="6" spans="2:18" s="21" customFormat="1" ht="39.65" customHeight="1" thickBot="1" x14ac:dyDescent="0.55000000000000004">
      <c r="B6" s="85" t="s">
        <v>46</v>
      </c>
      <c r="C6" s="99"/>
      <c r="D6" s="39"/>
      <c r="E6" s="40" t="s">
        <v>1</v>
      </c>
      <c r="F6" s="44"/>
      <c r="G6" s="45" t="s">
        <v>1</v>
      </c>
      <c r="H6" s="46" t="s">
        <v>1</v>
      </c>
      <c r="I6" s="63" t="s">
        <v>1</v>
      </c>
    </row>
    <row r="7" spans="2:18" s="21" customFormat="1" ht="27.65" customHeight="1" thickBot="1" x14ac:dyDescent="0.5">
      <c r="B7" s="86" t="s">
        <v>36</v>
      </c>
      <c r="C7" s="86"/>
      <c r="D7" s="87"/>
      <c r="E7" s="87"/>
      <c r="F7" s="47"/>
      <c r="G7" s="100">
        <f>IF(G11&lt;&gt;0,(MIN(H23,(ROUNDDOWN(((D6+D11+1)*Quota!F4),0)))-(D7+E7)),(MIN(0,((ROUNDDOWN(((D6+D11+1)*Quota!F4),0)))-(D7+E7))))</f>
        <v>0</v>
      </c>
      <c r="H7" s="104">
        <f>IF(G11&lt;&gt;0,(MIN(H23,(ROUNDDOWN(((D6+D11)*Quota!F4),0)))-(D7+E7)),(MIN(0,((ROUNDDOWN(((D6+D11)*Quota!F4),0)))-(D7+E7))))</f>
        <v>0</v>
      </c>
      <c r="I7" s="92">
        <f>IF(AND(D7&lt;&gt;0, G7&lt;1), H7, G7)</f>
        <v>0</v>
      </c>
      <c r="K7" s="22"/>
    </row>
    <row r="8" spans="2:18" s="21" customFormat="1" ht="19" thickBot="1" x14ac:dyDescent="0.5">
      <c r="B8" s="86"/>
      <c r="C8" s="86"/>
      <c r="D8" s="87"/>
      <c r="E8" s="94"/>
      <c r="F8" s="48"/>
      <c r="G8" s="101"/>
      <c r="H8" s="103"/>
      <c r="I8" s="92"/>
      <c r="K8" s="22"/>
    </row>
    <row r="9" spans="2:18" s="21" customFormat="1" ht="20.5" customHeight="1" thickBot="1" x14ac:dyDescent="0.5">
      <c r="B9" s="86" t="s">
        <v>48</v>
      </c>
      <c r="C9" s="86"/>
      <c r="D9" s="87"/>
      <c r="E9" s="95"/>
      <c r="F9" s="47"/>
      <c r="G9" s="105">
        <f>ROUNDDOWN(D6*Quota!F3,0)-D9-E9-J23-J24</f>
        <v>0</v>
      </c>
      <c r="H9" s="102">
        <f>G9</f>
        <v>0</v>
      </c>
      <c r="I9" s="92">
        <f>G9</f>
        <v>0</v>
      </c>
      <c r="K9" s="22"/>
    </row>
    <row r="10" spans="2:18" s="21" customFormat="1" ht="19.899999999999999" customHeight="1" thickBot="1" x14ac:dyDescent="0.5">
      <c r="B10" s="86"/>
      <c r="C10" s="86"/>
      <c r="D10" s="87"/>
      <c r="E10" s="96"/>
      <c r="F10" s="48"/>
      <c r="G10" s="101"/>
      <c r="H10" s="103"/>
      <c r="I10" s="92"/>
      <c r="K10" s="22"/>
    </row>
    <row r="11" spans="2:18" s="21" customFormat="1" ht="36.65" customHeight="1" thickBot="1" x14ac:dyDescent="0.65">
      <c r="B11" s="93" t="s">
        <v>12</v>
      </c>
      <c r="C11" s="93"/>
      <c r="D11" s="41">
        <f>SUM(D7:D10)</f>
        <v>0</v>
      </c>
      <c r="E11" s="41">
        <f>SUM(E7:E10)</f>
        <v>0</v>
      </c>
      <c r="F11" s="49"/>
      <c r="G11" s="50">
        <f>IF(D6=1, ROUNDDOWN(D6*Quota!F6,0)-D11-E11, ROUNDDOWN(D6*Quota!F3,0)-D11-E11)</f>
        <v>0</v>
      </c>
      <c r="H11" s="51">
        <f>G11</f>
        <v>0</v>
      </c>
      <c r="I11" s="64">
        <f>G11</f>
        <v>0</v>
      </c>
      <c r="J11" s="22"/>
    </row>
    <row r="12" spans="2:18" ht="41.25" customHeight="1" x14ac:dyDescent="0.35">
      <c r="B12" s="15"/>
      <c r="C12" s="15"/>
      <c r="D12" s="24"/>
      <c r="E12" s="52"/>
      <c r="F12" s="24"/>
      <c r="G12" s="25"/>
      <c r="H12" s="34"/>
      <c r="I12" s="35"/>
    </row>
    <row r="13" spans="2:18" ht="19" customHeight="1" x14ac:dyDescent="0.5">
      <c r="B13" s="53" t="str">
        <f>IF(AND(D6="", D11=0, E11=0), "", IF(OR(I7&lt;0, I9&lt;0, I11&lt;0), "You will exceed the quota for:  &gt;&gt;&gt;&gt;&gt;","You are within the quota  &gt;&gt;&gt;&gt;&gt;"))</f>
        <v/>
      </c>
      <c r="C13" s="54"/>
      <c r="D13" s="26"/>
      <c r="E13" s="24"/>
      <c r="F13" s="26"/>
      <c r="G13" s="55"/>
      <c r="H13" s="56"/>
      <c r="I13" s="57" t="str">
        <f>IF(I7&lt;0, "-S Pass","")</f>
        <v/>
      </c>
    </row>
    <row r="14" spans="2:18" ht="19" hidden="1" customHeight="1" x14ac:dyDescent="0.35">
      <c r="B14" s="54"/>
      <c r="C14" s="54"/>
      <c r="D14" s="26"/>
      <c r="E14" s="26"/>
      <c r="F14" s="26"/>
      <c r="G14" s="58"/>
      <c r="H14" s="58"/>
      <c r="I14" s="58"/>
    </row>
    <row r="15" spans="2:18" ht="19" customHeight="1" x14ac:dyDescent="0.35">
      <c r="B15" s="54"/>
      <c r="C15" s="54"/>
      <c r="D15" s="26"/>
      <c r="E15" s="26"/>
      <c r="F15" s="26"/>
      <c r="G15" s="58"/>
      <c r="H15" s="59"/>
      <c r="I15" s="57" t="str">
        <f>IF(I11&lt;0,"-Total Foreign Workers","")</f>
        <v/>
      </c>
    </row>
    <row r="16" spans="2:18" ht="16" thickBot="1" x14ac:dyDescent="0.4">
      <c r="B16" s="54"/>
      <c r="C16" s="54"/>
      <c r="D16" s="26"/>
      <c r="E16" s="26"/>
      <c r="F16" s="26"/>
      <c r="G16" s="60"/>
      <c r="H16" s="61"/>
      <c r="I16" s="62"/>
    </row>
    <row r="17" spans="2:14" ht="21.5" thickTop="1" x14ac:dyDescent="0.5">
      <c r="B17" s="27" t="str">
        <f>IF(B13&lt;&gt;"","TIP:","")</f>
        <v/>
      </c>
      <c r="C17" s="23"/>
      <c r="D17" s="24"/>
      <c r="E17" s="24"/>
      <c r="F17" s="24"/>
      <c r="G17" s="28"/>
      <c r="H17" s="20"/>
    </row>
    <row r="18" spans="2:14" ht="18.5" x14ac:dyDescent="0.45">
      <c r="B18" s="29" t="str">
        <f>IF(B13&lt;&gt;"","Here's what you can do:","")</f>
        <v/>
      </c>
    </row>
    <row r="19" spans="2:14" ht="18.5" x14ac:dyDescent="0.45">
      <c r="B19" s="30" t="str">
        <f>IF(B18&lt;&gt;"","   - Option 1: Increase the number of local employees.","")</f>
        <v/>
      </c>
    </row>
    <row r="20" spans="2:14" ht="18.5" x14ac:dyDescent="0.45">
      <c r="B20" s="30" t="str">
        <f>IF(B18&lt;&gt;"","   - Option 2: Adjust the number of S Pass holders, Work Permit holders.","")</f>
        <v/>
      </c>
    </row>
    <row r="21" spans="2:14" hidden="1" x14ac:dyDescent="0.35">
      <c r="B21" s="23"/>
      <c r="C21" s="23"/>
      <c r="D21" s="24"/>
      <c r="E21" s="24"/>
      <c r="F21" s="24"/>
      <c r="G21" s="31" t="s">
        <v>30</v>
      </c>
      <c r="H21" s="20">
        <f>ROUNDDOWN(D6*Quota!F3,0)</f>
        <v>0</v>
      </c>
    </row>
    <row r="22" spans="2:14" hidden="1" x14ac:dyDescent="0.35">
      <c r="B22" s="23"/>
      <c r="C22" s="23"/>
      <c r="D22" s="24"/>
      <c r="E22" s="24"/>
      <c r="F22" s="24"/>
      <c r="G22" s="31" t="s">
        <v>33</v>
      </c>
      <c r="H22" s="32">
        <f>H21- MIN((D7+E7),H23)</f>
        <v>0</v>
      </c>
      <c r="I22" s="17">
        <f>D9+E9</f>
        <v>0</v>
      </c>
      <c r="J22" s="10">
        <f>IF(H22&lt;I22,H22,I22)</f>
        <v>0</v>
      </c>
    </row>
    <row r="23" spans="2:14" ht="15.75" hidden="1" customHeight="1" x14ac:dyDescent="0.35">
      <c r="G23" s="15" t="s">
        <v>31</v>
      </c>
      <c r="H23" s="10">
        <f>ROUNDDOWN(((D6+H21)*Quota!F4),0)</f>
        <v>0</v>
      </c>
      <c r="I23" s="17">
        <f>D7+E7</f>
        <v>0</v>
      </c>
      <c r="J23" s="10">
        <f>IF(H23&lt;I23,H23,I23)</f>
        <v>0</v>
      </c>
      <c r="N23" s="11"/>
    </row>
    <row r="24" spans="2:14" x14ac:dyDescent="0.35">
      <c r="G24" s="15"/>
      <c r="I24" s="17"/>
      <c r="N24" s="11"/>
    </row>
    <row r="25" spans="2:14" x14ac:dyDescent="0.35">
      <c r="G25" s="15"/>
      <c r="N25" s="11"/>
    </row>
    <row r="26" spans="2:14" x14ac:dyDescent="0.35">
      <c r="N26" s="11"/>
    </row>
    <row r="27" spans="2:14" x14ac:dyDescent="0.35">
      <c r="N27" s="11"/>
    </row>
    <row r="28" spans="2:14" x14ac:dyDescent="0.35">
      <c r="N28" s="11"/>
    </row>
    <row r="29" spans="2:14" x14ac:dyDescent="0.35">
      <c r="N29" s="11"/>
    </row>
    <row r="30" spans="2:14" x14ac:dyDescent="0.35">
      <c r="N30" s="11"/>
    </row>
    <row r="31" spans="2:14" x14ac:dyDescent="0.35">
      <c r="N31" s="11"/>
    </row>
    <row r="32" spans="2:14" x14ac:dyDescent="0.35">
      <c r="N32" s="11"/>
    </row>
    <row r="33" spans="14:14" x14ac:dyDescent="0.35">
      <c r="N33" s="11"/>
    </row>
    <row r="34" spans="14:14" x14ac:dyDescent="0.35">
      <c r="N34" s="11"/>
    </row>
    <row r="35" spans="14:14" x14ac:dyDescent="0.35">
      <c r="N35" s="11"/>
    </row>
    <row r="36" spans="14:14" x14ac:dyDescent="0.35">
      <c r="N36" s="11"/>
    </row>
    <row r="37" spans="14:14" x14ac:dyDescent="0.35">
      <c r="N37" s="11"/>
    </row>
    <row r="38" spans="14:14" x14ac:dyDescent="0.35">
      <c r="N38" s="11"/>
    </row>
    <row r="39" spans="14:14" x14ac:dyDescent="0.35">
      <c r="N39" s="11"/>
    </row>
    <row r="40" spans="14:14" x14ac:dyDescent="0.35">
      <c r="N40" s="11"/>
    </row>
    <row r="41" spans="14:14" x14ac:dyDescent="0.35">
      <c r="N41" s="11"/>
    </row>
    <row r="42" spans="14:14" x14ac:dyDescent="0.35">
      <c r="N42" s="11"/>
    </row>
    <row r="43" spans="14:14" x14ac:dyDescent="0.35">
      <c r="N43" s="11"/>
    </row>
    <row r="44" spans="14:14" x14ac:dyDescent="0.35">
      <c r="N44" s="11"/>
    </row>
    <row r="45" spans="14:14" x14ac:dyDescent="0.35">
      <c r="N45" s="11"/>
    </row>
    <row r="46" spans="14:14" x14ac:dyDescent="0.35">
      <c r="N46" s="11"/>
    </row>
    <row r="47" spans="14:14" x14ac:dyDescent="0.35">
      <c r="N47" s="11"/>
    </row>
    <row r="48" spans="14:14" x14ac:dyDescent="0.35">
      <c r="N48" s="11"/>
    </row>
    <row r="49" spans="14:14" x14ac:dyDescent="0.35">
      <c r="N49" s="11"/>
    </row>
    <row r="50" spans="14:14" x14ac:dyDescent="0.35">
      <c r="N50" s="11"/>
    </row>
    <row r="51" spans="14:14" x14ac:dyDescent="0.35">
      <c r="N51" s="11"/>
    </row>
    <row r="52" spans="14:14" x14ac:dyDescent="0.35">
      <c r="N52" s="11"/>
    </row>
    <row r="53" spans="14:14" x14ac:dyDescent="0.35">
      <c r="N53" s="11"/>
    </row>
    <row r="54" spans="14:14" x14ac:dyDescent="0.35">
      <c r="N54" s="11"/>
    </row>
    <row r="55" spans="14:14" x14ac:dyDescent="0.35">
      <c r="N55" s="11"/>
    </row>
    <row r="56" spans="14:14" x14ac:dyDescent="0.35">
      <c r="N56" s="11"/>
    </row>
    <row r="57" spans="14:14" x14ac:dyDescent="0.35">
      <c r="N57" s="11"/>
    </row>
    <row r="58" spans="14:14" x14ac:dyDescent="0.35">
      <c r="N58" s="11"/>
    </row>
    <row r="59" spans="14:14" x14ac:dyDescent="0.35">
      <c r="N59" s="11"/>
    </row>
    <row r="60" spans="14:14" x14ac:dyDescent="0.35">
      <c r="N60" s="11"/>
    </row>
    <row r="61" spans="14:14" x14ac:dyDescent="0.35">
      <c r="N61" s="11"/>
    </row>
    <row r="62" spans="14:14" x14ac:dyDescent="0.35">
      <c r="N62" s="11"/>
    </row>
    <row r="63" spans="14:14" x14ac:dyDescent="0.35">
      <c r="N63" s="11"/>
    </row>
    <row r="64" spans="14:14" x14ac:dyDescent="0.35">
      <c r="N64" s="11"/>
    </row>
    <row r="65" spans="14:14" x14ac:dyDescent="0.35">
      <c r="N65" s="11"/>
    </row>
    <row r="66" spans="14:14" x14ac:dyDescent="0.35">
      <c r="N66" s="11"/>
    </row>
    <row r="67" spans="14:14" x14ac:dyDescent="0.35">
      <c r="N67" s="11"/>
    </row>
    <row r="68" spans="14:14" x14ac:dyDescent="0.35">
      <c r="N68" s="11"/>
    </row>
    <row r="69" spans="14:14" x14ac:dyDescent="0.35">
      <c r="N69" s="11"/>
    </row>
    <row r="70" spans="14:14" x14ac:dyDescent="0.35">
      <c r="N70" s="11"/>
    </row>
    <row r="71" spans="14:14" x14ac:dyDescent="0.35">
      <c r="N71" s="11"/>
    </row>
    <row r="72" spans="14:14" x14ac:dyDescent="0.35">
      <c r="N72" s="11"/>
    </row>
    <row r="73" spans="14:14" x14ac:dyDescent="0.35">
      <c r="N73" s="11"/>
    </row>
    <row r="74" spans="14:14" x14ac:dyDescent="0.35">
      <c r="N74" s="11"/>
    </row>
    <row r="75" spans="14:14" x14ac:dyDescent="0.35">
      <c r="N75" s="11"/>
    </row>
    <row r="76" spans="14:14" x14ac:dyDescent="0.35">
      <c r="N76" s="11"/>
    </row>
    <row r="77" spans="14:14" x14ac:dyDescent="0.35">
      <c r="N77" s="11"/>
    </row>
    <row r="78" spans="14:14" x14ac:dyDescent="0.35">
      <c r="N78" s="11"/>
    </row>
    <row r="79" spans="14:14" x14ac:dyDescent="0.35">
      <c r="N79" s="11"/>
    </row>
    <row r="80" spans="14:14" x14ac:dyDescent="0.35">
      <c r="N80" s="11"/>
    </row>
    <row r="81" spans="14:14" x14ac:dyDescent="0.35">
      <c r="N81" s="11"/>
    </row>
    <row r="82" spans="14:14" x14ac:dyDescent="0.35">
      <c r="N82" s="11"/>
    </row>
    <row r="83" spans="14:14" x14ac:dyDescent="0.35">
      <c r="N83" s="11"/>
    </row>
    <row r="84" spans="14:14" x14ac:dyDescent="0.35">
      <c r="N84" s="11"/>
    </row>
    <row r="85" spans="14:14" x14ac:dyDescent="0.35">
      <c r="N85" s="11"/>
    </row>
    <row r="86" spans="14:14" x14ac:dyDescent="0.35">
      <c r="N86" s="11"/>
    </row>
    <row r="87" spans="14:14" x14ac:dyDescent="0.35">
      <c r="N87" s="11"/>
    </row>
    <row r="88" spans="14:14" x14ac:dyDescent="0.35">
      <c r="N88" s="11"/>
    </row>
    <row r="89" spans="14:14" x14ac:dyDescent="0.35">
      <c r="N89" s="11"/>
    </row>
    <row r="90" spans="14:14" x14ac:dyDescent="0.35">
      <c r="N90" s="11"/>
    </row>
    <row r="91" spans="14:14" x14ac:dyDescent="0.35">
      <c r="N91" s="11"/>
    </row>
    <row r="92" spans="14:14" x14ac:dyDescent="0.35">
      <c r="N92" s="11"/>
    </row>
    <row r="93" spans="14:14" x14ac:dyDescent="0.35">
      <c r="N93" s="11"/>
    </row>
    <row r="94" spans="14:14" x14ac:dyDescent="0.35">
      <c r="N94" s="11"/>
    </row>
    <row r="95" spans="14:14" x14ac:dyDescent="0.35">
      <c r="N95" s="11"/>
    </row>
    <row r="96" spans="14:14" x14ac:dyDescent="0.35">
      <c r="N96" s="11"/>
    </row>
    <row r="97" spans="14:14" x14ac:dyDescent="0.35">
      <c r="N97" s="11"/>
    </row>
    <row r="98" spans="14:14" x14ac:dyDescent="0.35">
      <c r="N98" s="11"/>
    </row>
    <row r="99" spans="14:14" x14ac:dyDescent="0.35">
      <c r="N99" s="11"/>
    </row>
    <row r="100" spans="14:14" x14ac:dyDescent="0.35">
      <c r="N100" s="11"/>
    </row>
    <row r="101" spans="14:14" x14ac:dyDescent="0.35">
      <c r="N101" s="11"/>
    </row>
    <row r="102" spans="14:14" x14ac:dyDescent="0.35">
      <c r="N102" s="11"/>
    </row>
    <row r="103" spans="14:14" x14ac:dyDescent="0.35">
      <c r="N103" s="11"/>
    </row>
    <row r="104" spans="14:14" x14ac:dyDescent="0.35">
      <c r="N104" s="11"/>
    </row>
    <row r="105" spans="14:14" x14ac:dyDescent="0.35">
      <c r="N105" s="11"/>
    </row>
    <row r="106" spans="14:14" x14ac:dyDescent="0.35">
      <c r="N106" s="11"/>
    </row>
    <row r="107" spans="14:14" x14ac:dyDescent="0.35">
      <c r="N107" s="11"/>
    </row>
    <row r="108" spans="14:14" x14ac:dyDescent="0.35">
      <c r="N108" s="11"/>
    </row>
    <row r="109" spans="14:14" x14ac:dyDescent="0.35">
      <c r="N109" s="11"/>
    </row>
    <row r="110" spans="14:14" x14ac:dyDescent="0.35">
      <c r="N110" s="11"/>
    </row>
    <row r="111" spans="14:14" x14ac:dyDescent="0.35">
      <c r="N111" s="11"/>
    </row>
    <row r="112" spans="14:14" x14ac:dyDescent="0.35">
      <c r="N112" s="11"/>
    </row>
    <row r="113" spans="14:14" x14ac:dyDescent="0.35">
      <c r="N113" s="11"/>
    </row>
    <row r="114" spans="14:14" x14ac:dyDescent="0.35">
      <c r="N114" s="11"/>
    </row>
    <row r="115" spans="14:14" x14ac:dyDescent="0.35">
      <c r="N115" s="11"/>
    </row>
    <row r="116" spans="14:14" x14ac:dyDescent="0.35">
      <c r="N116" s="11"/>
    </row>
    <row r="117" spans="14:14" x14ac:dyDescent="0.35">
      <c r="N117" s="11"/>
    </row>
    <row r="118" spans="14:14" x14ac:dyDescent="0.35">
      <c r="N118" s="11"/>
    </row>
    <row r="119" spans="14:14" x14ac:dyDescent="0.35">
      <c r="N119" s="11"/>
    </row>
    <row r="120" spans="14:14" x14ac:dyDescent="0.35">
      <c r="N120" s="11"/>
    </row>
    <row r="121" spans="14:14" x14ac:dyDescent="0.35">
      <c r="N121" s="11"/>
    </row>
    <row r="122" spans="14:14" x14ac:dyDescent="0.35">
      <c r="N122" s="11"/>
    </row>
    <row r="123" spans="14:14" x14ac:dyDescent="0.35">
      <c r="N123" s="11"/>
    </row>
    <row r="124" spans="14:14" x14ac:dyDescent="0.35">
      <c r="N124" s="11"/>
    </row>
    <row r="125" spans="14:14" x14ac:dyDescent="0.35">
      <c r="N125" s="11"/>
    </row>
    <row r="126" spans="14:14" x14ac:dyDescent="0.35">
      <c r="N126" s="11"/>
    </row>
    <row r="127" spans="14:14" x14ac:dyDescent="0.35">
      <c r="N127" s="11"/>
    </row>
    <row r="128" spans="14:14" x14ac:dyDescent="0.35">
      <c r="N128" s="11"/>
    </row>
    <row r="129" spans="14:14" x14ac:dyDescent="0.35">
      <c r="N129" s="11"/>
    </row>
    <row r="130" spans="14:14" x14ac:dyDescent="0.35">
      <c r="N130" s="11"/>
    </row>
    <row r="131" spans="14:14" x14ac:dyDescent="0.35">
      <c r="N131" s="11"/>
    </row>
    <row r="132" spans="14:14" x14ac:dyDescent="0.35">
      <c r="N132" s="11"/>
    </row>
    <row r="133" spans="14:14" x14ac:dyDescent="0.35">
      <c r="N133" s="11"/>
    </row>
    <row r="134" spans="14:14" x14ac:dyDescent="0.35">
      <c r="N134" s="11"/>
    </row>
    <row r="135" spans="14:14" x14ac:dyDescent="0.35">
      <c r="N135" s="11"/>
    </row>
    <row r="136" spans="14:14" x14ac:dyDescent="0.35">
      <c r="N136" s="11"/>
    </row>
    <row r="137" spans="14:14" x14ac:dyDescent="0.35">
      <c r="N137" s="11"/>
    </row>
    <row r="138" spans="14:14" x14ac:dyDescent="0.35">
      <c r="N138" s="11"/>
    </row>
    <row r="139" spans="14:14" x14ac:dyDescent="0.35">
      <c r="N139" s="11"/>
    </row>
    <row r="140" spans="14:14" x14ac:dyDescent="0.35">
      <c r="N140" s="11"/>
    </row>
    <row r="141" spans="14:14" x14ac:dyDescent="0.35">
      <c r="N141" s="11"/>
    </row>
    <row r="142" spans="14:14" x14ac:dyDescent="0.35">
      <c r="N142" s="11"/>
    </row>
    <row r="143" spans="14:14" x14ac:dyDescent="0.35">
      <c r="N143" s="11"/>
    </row>
    <row r="144" spans="14:14" x14ac:dyDescent="0.35">
      <c r="N144" s="11"/>
    </row>
    <row r="145" spans="14:14" x14ac:dyDescent="0.35">
      <c r="N145" s="11"/>
    </row>
    <row r="146" spans="14:14" x14ac:dyDescent="0.35">
      <c r="N146" s="11"/>
    </row>
    <row r="147" spans="14:14" x14ac:dyDescent="0.35">
      <c r="N147" s="11"/>
    </row>
    <row r="148" spans="14:14" x14ac:dyDescent="0.35">
      <c r="N148" s="11"/>
    </row>
    <row r="149" spans="14:14" x14ac:dyDescent="0.35">
      <c r="N149" s="11"/>
    </row>
    <row r="150" spans="14:14" x14ac:dyDescent="0.35">
      <c r="N150" s="11"/>
    </row>
    <row r="151" spans="14:14" x14ac:dyDescent="0.35">
      <c r="N151" s="11"/>
    </row>
    <row r="152" spans="14:14" x14ac:dyDescent="0.35">
      <c r="N152" s="11"/>
    </row>
    <row r="153" spans="14:14" x14ac:dyDescent="0.35">
      <c r="N153" s="11"/>
    </row>
    <row r="154" spans="14:14" x14ac:dyDescent="0.35">
      <c r="N154" s="11"/>
    </row>
    <row r="155" spans="14:14" x14ac:dyDescent="0.35">
      <c r="N155" s="11"/>
    </row>
    <row r="156" spans="14:14" x14ac:dyDescent="0.35">
      <c r="N156" s="11"/>
    </row>
    <row r="157" spans="14:14" x14ac:dyDescent="0.35">
      <c r="N157" s="11"/>
    </row>
    <row r="158" spans="14:14" x14ac:dyDescent="0.35">
      <c r="N158" s="11"/>
    </row>
    <row r="159" spans="14:14" x14ac:dyDescent="0.35">
      <c r="N159" s="11"/>
    </row>
    <row r="160" spans="14:14" x14ac:dyDescent="0.35">
      <c r="N160" s="11"/>
    </row>
    <row r="161" spans="14:14" x14ac:dyDescent="0.35">
      <c r="N161" s="11"/>
    </row>
    <row r="162" spans="14:14" x14ac:dyDescent="0.35">
      <c r="N162" s="11"/>
    </row>
    <row r="163" spans="14:14" x14ac:dyDescent="0.35">
      <c r="N163" s="11"/>
    </row>
    <row r="164" spans="14:14" x14ac:dyDescent="0.35">
      <c r="N164" s="11"/>
    </row>
    <row r="165" spans="14:14" x14ac:dyDescent="0.35">
      <c r="N165" s="11"/>
    </row>
    <row r="166" spans="14:14" x14ac:dyDescent="0.35">
      <c r="N166" s="11"/>
    </row>
    <row r="167" spans="14:14" x14ac:dyDescent="0.35">
      <c r="N167" s="11"/>
    </row>
    <row r="168" spans="14:14" x14ac:dyDescent="0.35">
      <c r="N168" s="11"/>
    </row>
    <row r="169" spans="14:14" x14ac:dyDescent="0.35">
      <c r="N169" s="11"/>
    </row>
    <row r="170" spans="14:14" x14ac:dyDescent="0.35">
      <c r="N170" s="11"/>
    </row>
    <row r="171" spans="14:14" x14ac:dyDescent="0.35">
      <c r="N171" s="11"/>
    </row>
    <row r="172" spans="14:14" x14ac:dyDescent="0.35">
      <c r="N172" s="11"/>
    </row>
    <row r="173" spans="14:14" x14ac:dyDescent="0.35">
      <c r="N173" s="11"/>
    </row>
    <row r="174" spans="14:14" x14ac:dyDescent="0.35">
      <c r="N174" s="11"/>
    </row>
    <row r="175" spans="14:14" x14ac:dyDescent="0.35">
      <c r="N175" s="11"/>
    </row>
    <row r="176" spans="14:14" x14ac:dyDescent="0.35">
      <c r="N176" s="11"/>
    </row>
    <row r="177" spans="14:14" x14ac:dyDescent="0.35">
      <c r="N177" s="11"/>
    </row>
    <row r="178" spans="14:14" x14ac:dyDescent="0.35">
      <c r="N178" s="11"/>
    </row>
    <row r="179" spans="14:14" x14ac:dyDescent="0.35">
      <c r="N179" s="11"/>
    </row>
    <row r="180" spans="14:14" x14ac:dyDescent="0.35">
      <c r="N180" s="11"/>
    </row>
    <row r="181" spans="14:14" x14ac:dyDescent="0.35">
      <c r="N181" s="11"/>
    </row>
    <row r="182" spans="14:14" x14ac:dyDescent="0.35">
      <c r="N182" s="11"/>
    </row>
    <row r="183" spans="14:14" x14ac:dyDescent="0.35">
      <c r="N183" s="11"/>
    </row>
    <row r="184" spans="14:14" x14ac:dyDescent="0.35">
      <c r="N184" s="11"/>
    </row>
    <row r="185" spans="14:14" x14ac:dyDescent="0.35">
      <c r="N185" s="11"/>
    </row>
    <row r="186" spans="14:14" x14ac:dyDescent="0.35">
      <c r="N186" s="11"/>
    </row>
    <row r="187" spans="14:14" x14ac:dyDescent="0.35">
      <c r="N187" s="11"/>
    </row>
    <row r="188" spans="14:14" x14ac:dyDescent="0.35">
      <c r="N188" s="11"/>
    </row>
    <row r="189" spans="14:14" x14ac:dyDescent="0.35">
      <c r="N189" s="11"/>
    </row>
    <row r="190" spans="14:14" x14ac:dyDescent="0.35">
      <c r="N190" s="11"/>
    </row>
    <row r="191" spans="14:14" x14ac:dyDescent="0.35">
      <c r="N191" s="11"/>
    </row>
    <row r="192" spans="14:14" x14ac:dyDescent="0.35">
      <c r="N192" s="11"/>
    </row>
  </sheetData>
  <sheetProtection algorithmName="SHA-512" hashValue="OtH9ZqzXHXwWk4XNhGfV81oGdfw2zhrbxg4itOjcNSe30KdM7ae7PmYzieyGhqlbhCf6a6Vjs8gmgy8ZFWHlnA==" saltValue="3GGQLv03peQKc3g4/DVt6w==" spinCount="100000" sheet="1" selectLockedCells="1"/>
  <mergeCells count="14">
    <mergeCell ref="B11:C11"/>
    <mergeCell ref="I7:I8"/>
    <mergeCell ref="B9:C10"/>
    <mergeCell ref="D9:D10"/>
    <mergeCell ref="E9:E10"/>
    <mergeCell ref="G9:G10"/>
    <mergeCell ref="H9:H10"/>
    <mergeCell ref="I9:I10"/>
    <mergeCell ref="H7:H8"/>
    <mergeCell ref="B6:C6"/>
    <mergeCell ref="B7:C8"/>
    <mergeCell ref="D7:D8"/>
    <mergeCell ref="E7:E8"/>
    <mergeCell ref="G7:G8"/>
  </mergeCells>
  <conditionalFormatting sqref="B13">
    <cfRule type="containsText" dxfId="1" priority="1" operator="containsText" text="You are within the quota">
      <formula>NOT(ISERROR(SEARCH("You are within the quota",B13)))</formula>
    </cfRule>
  </conditionalFormatting>
  <conditionalFormatting sqref="G7:I11">
    <cfRule type="expression" dxfId="0" priority="2">
      <formula>MIN($G$7:$G$11)&lt;0</formula>
    </cfRule>
  </conditionalFormatting>
  <dataValidations count="2">
    <dataValidation type="whole" allowBlank="1" showInputMessage="1" showErrorMessage="1" error="Please enter a valid whole number._x000a_" sqref="D9:F9 D7:F7" xr:uid="{F8C1A1B7-1AA4-4CA0-90CC-D7B487046F56}">
      <formula1>0</formula1>
      <formula2>9.99999999999999E+57</formula2>
    </dataValidation>
    <dataValidation type="whole" allowBlank="1" showInputMessage="1" showErrorMessage="1" error="Please enter a valid whole number" sqref="D6 F6" xr:uid="{CE51DC2C-2AAC-4ECC-9581-EB3CB30C6677}">
      <formula1>0</formula1>
      <formula2>9.99999999999999E+87</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7109-9D6B-43B5-9403-BA13AD77C79B}">
  <dimension ref="A1:F6"/>
  <sheetViews>
    <sheetView workbookViewId="0"/>
  </sheetViews>
  <sheetFormatPr defaultRowHeight="14.5" x14ac:dyDescent="0.35"/>
  <cols>
    <col min="1" max="1" width="18.81640625" customWidth="1"/>
    <col min="2" max="2" width="16.7265625" customWidth="1"/>
    <col min="3" max="3" width="24.26953125" customWidth="1"/>
    <col min="4" max="4" width="12.26953125" bestFit="1" customWidth="1"/>
  </cols>
  <sheetData>
    <row r="1" spans="1:6" x14ac:dyDescent="0.35">
      <c r="A1" s="7" t="s">
        <v>29</v>
      </c>
      <c r="B1" s="7" t="s">
        <v>28</v>
      </c>
      <c r="C1" s="7" t="s">
        <v>19</v>
      </c>
      <c r="D1" s="7" t="s">
        <v>20</v>
      </c>
      <c r="E1" s="7" t="s">
        <v>21</v>
      </c>
      <c r="F1" s="7" t="s">
        <v>22</v>
      </c>
    </row>
    <row r="2" spans="1:6" x14ac:dyDescent="0.35">
      <c r="A2" t="s">
        <v>5</v>
      </c>
      <c r="B2">
        <v>35</v>
      </c>
      <c r="C2">
        <v>60</v>
      </c>
      <c r="D2">
        <v>87.5</v>
      </c>
      <c r="E2">
        <v>87.5</v>
      </c>
      <c r="F2">
        <v>77.8</v>
      </c>
    </row>
    <row r="3" spans="1:6" x14ac:dyDescent="0.35">
      <c r="A3" t="s">
        <v>2</v>
      </c>
      <c r="B3" s="1">
        <v>0.538462</v>
      </c>
      <c r="C3" s="1">
        <v>1.5</v>
      </c>
      <c r="D3">
        <v>7</v>
      </c>
      <c r="E3">
        <v>7</v>
      </c>
      <c r="F3">
        <v>3.5</v>
      </c>
    </row>
    <row r="4" spans="1:6" x14ac:dyDescent="0.35">
      <c r="A4" t="s">
        <v>3</v>
      </c>
      <c r="B4">
        <v>0.1</v>
      </c>
      <c r="C4">
        <v>0.2</v>
      </c>
      <c r="D4">
        <v>0.18</v>
      </c>
      <c r="E4">
        <v>0.18</v>
      </c>
      <c r="F4">
        <v>0.18</v>
      </c>
    </row>
    <row r="5" spans="1:6" x14ac:dyDescent="0.35">
      <c r="A5" t="s">
        <v>4</v>
      </c>
      <c r="B5">
        <v>0.08</v>
      </c>
      <c r="C5">
        <v>0.25</v>
      </c>
    </row>
    <row r="6" spans="1:6" x14ac:dyDescent="0.35">
      <c r="A6" t="s">
        <v>6</v>
      </c>
      <c r="B6">
        <v>1</v>
      </c>
      <c r="C6">
        <v>1</v>
      </c>
      <c r="D6">
        <v>7</v>
      </c>
      <c r="E6">
        <v>7</v>
      </c>
      <c r="F6">
        <v>3.5</v>
      </c>
    </row>
  </sheetData>
  <sheetProtection algorithmName="SHA-512" hashValue="FuVRw+7jnbtuDLel7L9CGaFVlH4kq5mmNKxC9kK8/FRANwgiWwgxasE5lpZNUJKlj9SUMQ8t9aFC8iU3ZXbixQ==" saltValue="tCOn8m5AC29aHLtgCJcf9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Sector Selection</vt:lpstr>
      <vt:lpstr>Services</vt:lpstr>
      <vt:lpstr>Manufacturing</vt:lpstr>
      <vt:lpstr>Construction</vt:lpstr>
      <vt:lpstr>Process</vt:lpstr>
      <vt:lpstr>Marine Shipyard</vt:lpstr>
      <vt:lpstr>Quota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2020-09-11T13:31:29Z</dcterms:created>
  <dcterms:modified xsi:type="dcterms:W3CDTF">2021-01-28T07:22:24Z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LIM_Che_Koon@mom.gov.sg</vt:lpwstr>
  </property>
  <property fmtid="{D5CDD505-2E9C-101B-9397-08002B2CF9AE}" pid="5" name="MSIP_Label_3f9331f7-95a2-472a-92bc-d73219eb516b_SetDate">
    <vt:lpwstr>2020-09-11T13:55:38.8760182Z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c456a393-402e-41dc-a8c7-29a103a220e4</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LIM_Che_Koon@mom.gov.sg</vt:lpwstr>
  </property>
  <property fmtid="{D5CDD505-2E9C-101B-9397-08002B2CF9AE}" pid="13" name="MSIP_Label_4f288355-fb4c-44cd-b9ca-40cfc2aee5f8_SetDate">
    <vt:lpwstr>2020-09-11T13:55:38.8760182Z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c456a393-402e-41dc-a8c7-29a103a220e4</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